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סוג'!$E$1:$H$30</definedName>
    <definedName name="_xlnm.Print_Area" localSheetId="1">'פרוט עמלות והוצאות לתקופה '!$A$1:$E$57</definedName>
    <definedName name="_xlnm.Print_Area" localSheetId="2">'פרוט עמלות ניהול חיצוני לתקופה'!$A$1:$H$67</definedName>
  </definedNames>
  <calcPr fullCalcOnLoad="1"/>
</workbook>
</file>

<file path=xl/sharedStrings.xml><?xml version="1.0" encoding="utf-8"?>
<sst xmlns="http://schemas.openxmlformats.org/spreadsheetml/2006/main" count="233" uniqueCount="121">
  <si>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</si>
  <si>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</si>
  <si>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</si>
  <si>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</si>
  <si>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</si>
  <si>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</si>
  <si>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</si>
  <si>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</si>
  <si>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</si>
  <si>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</si>
  <si>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</si>
  <si>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</si>
  <si>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</si>
  <si>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</si>
  <si>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</si>
  <si>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</si>
  <si>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</si>
  <si>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</si>
  <si>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</si>
  <si>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</si>
  <si>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</si>
  <si>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</si>
  <si>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</si>
  <si>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</si>
  <si>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</si>
  <si>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</si>
  <si>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</si>
  <si>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</si>
  <si>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</si>
  <si>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</si>
  <si>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</si>
  <si>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</si>
  <si>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</si>
  <si>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</si>
  <si>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</si>
  <si>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</si>
  <si>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</si>
  <si>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</si>
  <si>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</si>
  <si>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</si>
  <si>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</si>
  <si>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</si>
  <si>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</si>
  <si>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</si>
  <si>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</si>
  <si>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</si>
  <si>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</si>
  <si>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</si>
  <si>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</si>
  <si>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</si>
  <si>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</si>
  <si>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</si>
  <si>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</si>
  <si>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</si>
  <si>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</si>
  <si>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</si>
  <si>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</si>
  <si>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</si>
  <si>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</si>
  <si>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</si>
  <si>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</si>
  <si>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</si>
  <si>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</si>
  <si>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</si>
  <si>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</si>
  <si>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</si>
  <si>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</si>
  <si>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</si>
  <si>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</si>
  <si>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</si>
  <si>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VANGUARD</t>
  </si>
  <si>
    <t>קסם</t>
  </si>
  <si>
    <t>ברוקר א</t>
  </si>
  <si>
    <t>הבנק הבינלאומי</t>
  </si>
  <si>
    <t>אי.בי.אי.</t>
  </si>
  <si>
    <t>נשואה</t>
  </si>
  <si>
    <t>קרן גידור נוקד</t>
  </si>
  <si>
    <t>הראל</t>
  </si>
  <si>
    <t xml:space="preserve">הראל  </t>
  </si>
  <si>
    <t>הרבור ק השקעה</t>
  </si>
  <si>
    <t>JUPITER GL-GLBL</t>
  </si>
  <si>
    <t>BSP ABSOLUTE RETURN FUND</t>
  </si>
  <si>
    <t>DARWIN LEISURE PROPERTY FUND</t>
  </si>
  <si>
    <t>בנק דיסקונט</t>
  </si>
  <si>
    <t>PIMCO GLOBAL BOND FUND</t>
  </si>
  <si>
    <t>CREDIT SUISSE NOVA LUX GLOBAL</t>
  </si>
  <si>
    <t>BGF-WORLD BOND FUND - USDD2</t>
  </si>
  <si>
    <t>בנק לאומי</t>
  </si>
  <si>
    <t>RUSSELL GLOBAL BOND - EURO HEDG</t>
  </si>
  <si>
    <t>HENDERSON HORIZON - PAN EUROPE</t>
  </si>
  <si>
    <t>תכלית</t>
  </si>
  <si>
    <t>EGSHARES</t>
  </si>
  <si>
    <t>Pi Emerging Markets Segregated Portfolio II CLass</t>
  </si>
  <si>
    <t>אי בי אי קונסיומר קרדיט</t>
  </si>
  <si>
    <t>טוליפ קפיטל</t>
  </si>
  <si>
    <t xml:space="preserve">PI EMERGING MARKETS SEGREGATED </t>
  </si>
  <si>
    <t>בלו אטלנטיק פרטנרס</t>
  </si>
  <si>
    <t>INDUSTRIAL SELECT</t>
  </si>
  <si>
    <t>פסגות</t>
  </si>
  <si>
    <t xml:space="preserve">AVIVA INVESTORS SICAV </t>
  </si>
  <si>
    <t xml:space="preserve"> כלנית מצרפי-  סך התשלומים ששולמו בגין כל סוג של הוצאה ישירה לשנה שהסתיימה ביום: 29/12/2016 </t>
  </si>
  <si>
    <t xml:space="preserve"> קופה 7245 כלנית לבני 50-60-  סך התשלומים ששולמו בגין כל סוג של הוצאה ישירה לשנה שהסתיימה ביום: 29/12/2017 </t>
  </si>
  <si>
    <t xml:space="preserve"> קופה 7246 כלנית לבני 50 ומטה-  סך התשלומים ששולמו בגין כל סוג של הוצאה ישירה לשנה שהסתיימה ביום: 29/12/2016 </t>
  </si>
  <si>
    <t xml:space="preserve"> קופה 7244 כלנית לבני 60 ומעלה-  סך התשלומים ששולמו בגין כל סוג של הוצאה ישירה לשנה שהסתיימה ביום: 29/12/2016 </t>
  </si>
  <si>
    <t>ברוקר חול</t>
  </si>
  <si>
    <t>אבניו אירופה 3</t>
  </si>
  <si>
    <t>פימי 6 אופורטוניטי ישראל FIMI</t>
  </si>
  <si>
    <t>קרן גידור pi spc פורט' 2 קלאס B סדרה 11/15</t>
  </si>
  <si>
    <t>אייפקס מדיום ישראל</t>
  </si>
  <si>
    <t>ALTO FUND II מסד</t>
  </si>
  <si>
    <t>KOTAK FUNDS - INDIA MIDCAP JA USA</t>
  </si>
  <si>
    <t>ISHARES</t>
  </si>
  <si>
    <t>CONSUMER</t>
  </si>
  <si>
    <t>GLOBAL X</t>
  </si>
  <si>
    <t>TECHNOLOGY SELECT SECTOR</t>
  </si>
  <si>
    <t>ENERGY SELECT</t>
  </si>
  <si>
    <t>DIAMONDS TRUST</t>
  </si>
  <si>
    <t>FINANCIAL SELECT</t>
  </si>
  <si>
    <t>HEALTH CARE SELECT</t>
  </si>
  <si>
    <t>NASDAQ</t>
  </si>
  <si>
    <t xml:space="preserve"> כלנית מצרפי- סך התשלומים ששולמו בגין כל סוג של הוצאה ישירה לשנה שהסתיימה ביום: 29/12/2016 </t>
  </si>
</sst>
</file>

<file path=xl/styles.xml><?xml version="1.0" encoding="utf-8"?>
<styleSheet xmlns="http://schemas.openxmlformats.org/spreadsheetml/2006/main">
  <numFmts count="4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3" applyFont="1" applyFill="1" applyBorder="1" applyAlignment="1" applyProtection="1">
      <alignment horizontal="right" wrapText="1" readingOrder="2"/>
      <protection/>
    </xf>
    <xf numFmtId="0" fontId="40" fillId="0" borderId="0" xfId="43" applyFont="1" applyFill="1" applyBorder="1" applyAlignment="1" applyProtection="1">
      <alignment horizontal="right" wrapText="1" indent="3" readingOrder="2"/>
      <protection/>
    </xf>
    <xf numFmtId="0" fontId="40" fillId="0" borderId="0" xfId="43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0" fillId="0" borderId="0" xfId="0" applyFont="1" applyAlignment="1">
      <alignment horizontal="right"/>
    </xf>
    <xf numFmtId="0" fontId="0" fillId="0" borderId="0" xfId="46" applyNumberFormat="1" applyFont="1" applyAlignment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right" vertical="center"/>
      <protection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4" fontId="41" fillId="0" borderId="0" xfId="42" applyNumberFormat="1" applyFont="1">
      <alignment/>
      <protection/>
    </xf>
    <xf numFmtId="0" fontId="41" fillId="0" borderId="0" xfId="42" applyFont="1" applyAlignment="1">
      <alignment horizontal="right"/>
      <protection/>
    </xf>
    <xf numFmtId="171" fontId="0" fillId="0" borderId="0" xfId="33" applyFont="1" applyFill="1" applyAlignment="1">
      <alignment/>
    </xf>
    <xf numFmtId="0" fontId="0" fillId="0" borderId="0" xfId="47" applyNumberFormat="1" applyFont="1" applyAlignment="1">
      <alignment horizontal="right" vertical="center"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0" fontId="23" fillId="0" borderId="10" xfId="0" applyFont="1" applyBorder="1" applyAlignment="1">
      <alignment horizontal="right"/>
    </xf>
    <xf numFmtId="43" fontId="0" fillId="0" borderId="0" xfId="36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rightToLeft="1" tabSelected="1" zoomScalePageLayoutView="0" workbookViewId="0" topLeftCell="B25">
      <selection activeCell="D39" sqref="D39"/>
    </sheetView>
  </sheetViews>
  <sheetFormatPr defaultColWidth="9.140625" defaultRowHeight="12.75"/>
  <cols>
    <col min="1" max="1" width="59.421875" style="0" customWidth="1"/>
    <col min="2" max="2" width="33.7109375" style="2" customWidth="1"/>
    <col min="3" max="4" width="11.140625" style="0" customWidth="1"/>
    <col min="5" max="5" width="59.421875" style="0" customWidth="1"/>
    <col min="6" max="6" width="33.7109375" style="2" customWidth="1"/>
    <col min="7" max="7" width="13.421875" style="0" customWidth="1"/>
    <col min="8" max="8" width="5.421875" style="0" customWidth="1"/>
    <col min="9" max="9" width="11.140625" style="0" customWidth="1"/>
    <col min="10" max="10" width="59.421875" style="0" customWidth="1"/>
    <col min="11" max="11" width="33.7109375" style="2" customWidth="1"/>
    <col min="14" max="14" width="11.140625" style="0" customWidth="1"/>
    <col min="15" max="15" width="59.421875" style="0" customWidth="1"/>
    <col min="16" max="16" width="33.7109375" style="2" customWidth="1"/>
  </cols>
  <sheetData>
    <row r="1" spans="1:16" ht="12.75">
      <c r="A1" s="21"/>
      <c r="B1" s="21" t="s">
        <v>100</v>
      </c>
      <c r="E1" s="21"/>
      <c r="F1" s="21" t="s">
        <v>101</v>
      </c>
      <c r="G1" s="21"/>
      <c r="H1" s="21"/>
      <c r="J1" s="21"/>
      <c r="K1" s="21" t="s">
        <v>102</v>
      </c>
      <c r="O1" s="21"/>
      <c r="P1" s="21" t="s">
        <v>103</v>
      </c>
    </row>
    <row r="2" spans="1:16" ht="52.5" customHeight="1">
      <c r="A2" s="2"/>
      <c r="B2" s="3" t="s">
        <v>0</v>
      </c>
      <c r="C2" s="2"/>
      <c r="D2" s="2"/>
      <c r="E2" s="2"/>
      <c r="F2" s="3" t="s">
        <v>0</v>
      </c>
      <c r="G2" s="3"/>
      <c r="H2" s="11"/>
      <c r="I2" s="2"/>
      <c r="J2" s="2"/>
      <c r="K2" s="3" t="s">
        <v>0</v>
      </c>
      <c r="N2" s="2"/>
      <c r="O2" s="2"/>
      <c r="P2" s="3" t="s">
        <v>0</v>
      </c>
    </row>
    <row r="3" spans="1:16" ht="12.75">
      <c r="A3" s="18" t="s">
        <v>22</v>
      </c>
      <c r="B3" s="14">
        <f>SUM(B4:B5)</f>
        <v>564.8285130367899</v>
      </c>
      <c r="C3" s="3"/>
      <c r="D3" s="3"/>
      <c r="E3" s="18" t="s">
        <v>22</v>
      </c>
      <c r="F3" s="14">
        <v>561.95781303679</v>
      </c>
      <c r="G3" s="7"/>
      <c r="H3" s="14"/>
      <c r="I3" s="3"/>
      <c r="J3" s="18" t="s">
        <v>22</v>
      </c>
      <c r="K3" s="14">
        <v>0.8365199999999999</v>
      </c>
      <c r="N3" s="3"/>
      <c r="O3" s="18" t="s">
        <v>22</v>
      </c>
      <c r="P3" s="14">
        <v>2.02418</v>
      </c>
    </row>
    <row r="4" spans="1:16" ht="12.75">
      <c r="A4" s="19" t="s">
        <v>28</v>
      </c>
      <c r="B4" s="14">
        <f>F4+K4+P4</f>
        <v>0</v>
      </c>
      <c r="C4" s="3"/>
      <c r="D4" s="3"/>
      <c r="E4" s="19" t="s">
        <v>28</v>
      </c>
      <c r="F4" s="14">
        <v>0</v>
      </c>
      <c r="G4" s="7"/>
      <c r="H4" s="14"/>
      <c r="I4" s="3"/>
      <c r="J4" s="19" t="s">
        <v>28</v>
      </c>
      <c r="K4" s="14">
        <v>0</v>
      </c>
      <c r="N4" s="3"/>
      <c r="O4" s="19" t="s">
        <v>28</v>
      </c>
      <c r="P4" s="14">
        <v>0</v>
      </c>
    </row>
    <row r="5" spans="1:16" ht="12.75">
      <c r="A5" s="19" t="s">
        <v>29</v>
      </c>
      <c r="B5" s="14">
        <f>F5+K5+P5+0.01</f>
        <v>564.8285130367899</v>
      </c>
      <c r="C5" s="3"/>
      <c r="D5" s="3"/>
      <c r="E5" s="19" t="s">
        <v>29</v>
      </c>
      <c r="F5" s="14">
        <v>561.95781303679</v>
      </c>
      <c r="G5" s="7"/>
      <c r="H5" s="14"/>
      <c r="I5" s="3"/>
      <c r="J5" s="19" t="s">
        <v>29</v>
      </c>
      <c r="K5" s="14">
        <v>0.8365199999999999</v>
      </c>
      <c r="N5" s="3"/>
      <c r="O5" s="19" t="s">
        <v>29</v>
      </c>
      <c r="P5" s="14">
        <v>2.02418</v>
      </c>
    </row>
    <row r="6" spans="1:16" ht="12.75">
      <c r="A6" s="3"/>
      <c r="B6" s="14"/>
      <c r="C6" s="3"/>
      <c r="D6" s="3"/>
      <c r="E6" s="3"/>
      <c r="F6" s="14"/>
      <c r="G6" s="7"/>
      <c r="H6" s="14"/>
      <c r="I6" s="3"/>
      <c r="J6" s="3"/>
      <c r="K6" s="14"/>
      <c r="N6" s="3"/>
      <c r="O6" s="3"/>
      <c r="P6" s="14"/>
    </row>
    <row r="7" spans="1:16" ht="12.75">
      <c r="A7" s="18" t="s">
        <v>23</v>
      </c>
      <c r="B7" s="14">
        <f>SUM(B8:B9)</f>
        <v>109.16569000000001</v>
      </c>
      <c r="C7" s="3"/>
      <c r="D7" s="3"/>
      <c r="E7" s="18" t="s">
        <v>23</v>
      </c>
      <c r="F7" s="14">
        <v>109.17253000000001</v>
      </c>
      <c r="G7" s="7"/>
      <c r="H7" s="14"/>
      <c r="I7" s="3"/>
      <c r="J7" s="18" t="s">
        <v>23</v>
      </c>
      <c r="K7" s="14">
        <v>0.00158</v>
      </c>
      <c r="N7" s="3"/>
      <c r="O7" s="18" t="s">
        <v>23</v>
      </c>
      <c r="P7" s="14">
        <v>0.00158</v>
      </c>
    </row>
    <row r="8" spans="1:16" ht="12.75">
      <c r="A8" s="19" t="s">
        <v>30</v>
      </c>
      <c r="B8" s="14">
        <f>F8+K8+P8</f>
        <v>0</v>
      </c>
      <c r="C8" s="3"/>
      <c r="D8" s="3"/>
      <c r="E8" s="19" t="s">
        <v>30</v>
      </c>
      <c r="F8" s="14">
        <v>0</v>
      </c>
      <c r="G8" s="7"/>
      <c r="H8" s="14"/>
      <c r="I8" s="3"/>
      <c r="J8" s="19" t="s">
        <v>30</v>
      </c>
      <c r="K8" s="14">
        <v>0</v>
      </c>
      <c r="N8" s="3"/>
      <c r="O8" s="19" t="s">
        <v>30</v>
      </c>
      <c r="P8" s="14">
        <v>0</v>
      </c>
    </row>
    <row r="9" spans="1:16" ht="12.75">
      <c r="A9" s="19" t="s">
        <v>31</v>
      </c>
      <c r="B9" s="14">
        <f>F9+K9+P9-0.01</f>
        <v>109.16569000000001</v>
      </c>
      <c r="C9" s="3"/>
      <c r="D9" s="3"/>
      <c r="E9" s="19" t="s">
        <v>31</v>
      </c>
      <c r="F9" s="14">
        <v>109.17253000000001</v>
      </c>
      <c r="G9" s="7"/>
      <c r="H9" s="14"/>
      <c r="I9" s="3"/>
      <c r="J9" s="19" t="s">
        <v>31</v>
      </c>
      <c r="K9" s="14">
        <v>0.00158</v>
      </c>
      <c r="N9" s="3"/>
      <c r="O9" s="19" t="s">
        <v>31</v>
      </c>
      <c r="P9" s="14">
        <v>0.00158</v>
      </c>
    </row>
    <row r="10" spans="1:16" ht="12.75">
      <c r="A10" s="3"/>
      <c r="B10" s="14"/>
      <c r="C10" s="3"/>
      <c r="D10" s="3"/>
      <c r="E10" s="3"/>
      <c r="F10" s="14"/>
      <c r="G10" s="7"/>
      <c r="H10" s="14"/>
      <c r="I10" s="3"/>
      <c r="J10" s="3"/>
      <c r="K10" s="14"/>
      <c r="N10" s="3"/>
      <c r="O10" s="3"/>
      <c r="P10" s="14"/>
    </row>
    <row r="11" spans="1:16" ht="12.75">
      <c r="A11" s="3"/>
      <c r="B11" s="14"/>
      <c r="C11" s="3"/>
      <c r="D11" s="3"/>
      <c r="E11" s="3"/>
      <c r="F11" s="14"/>
      <c r="G11" s="7"/>
      <c r="H11" s="14"/>
      <c r="I11" s="3"/>
      <c r="J11" s="3"/>
      <c r="K11" s="14"/>
      <c r="N11" s="3"/>
      <c r="O11" s="3"/>
      <c r="P11" s="14"/>
    </row>
    <row r="12" spans="1:16" ht="12.75">
      <c r="A12" s="18" t="s">
        <v>32</v>
      </c>
      <c r="B12" s="14">
        <f>SUM(B13:B15)</f>
        <v>0</v>
      </c>
      <c r="C12" s="3"/>
      <c r="D12" s="3"/>
      <c r="E12" s="18" t="s">
        <v>32</v>
      </c>
      <c r="F12" s="14">
        <v>0</v>
      </c>
      <c r="G12" s="7"/>
      <c r="H12" s="14"/>
      <c r="I12" s="3"/>
      <c r="J12" s="18" t="s">
        <v>32</v>
      </c>
      <c r="K12" s="14">
        <v>0</v>
      </c>
      <c r="N12" s="3"/>
      <c r="O12" s="18" t="s">
        <v>32</v>
      </c>
      <c r="P12" s="14">
        <v>0</v>
      </c>
    </row>
    <row r="13" spans="1:16" ht="25.5">
      <c r="A13" s="19" t="s">
        <v>33</v>
      </c>
      <c r="B13" s="14">
        <f>F13+K13+P13</f>
        <v>0</v>
      </c>
      <c r="C13" s="3"/>
      <c r="D13" s="3"/>
      <c r="E13" s="19" t="s">
        <v>33</v>
      </c>
      <c r="F13" s="14">
        <v>0</v>
      </c>
      <c r="G13" s="7"/>
      <c r="H13" s="14"/>
      <c r="I13" s="3"/>
      <c r="J13" s="19" t="s">
        <v>33</v>
      </c>
      <c r="K13" s="14">
        <v>0</v>
      </c>
      <c r="N13" s="3"/>
      <c r="O13" s="19" t="s">
        <v>33</v>
      </c>
      <c r="P13" s="14">
        <v>0</v>
      </c>
    </row>
    <row r="14" spans="1:16" ht="12.75">
      <c r="A14" s="19" t="s">
        <v>34</v>
      </c>
      <c r="B14" s="14">
        <f>F14+K14+P14</f>
        <v>0</v>
      </c>
      <c r="C14" s="3"/>
      <c r="D14" s="3"/>
      <c r="E14" s="19" t="s">
        <v>34</v>
      </c>
      <c r="F14" s="14">
        <v>0</v>
      </c>
      <c r="G14" s="7"/>
      <c r="H14" s="14"/>
      <c r="I14" s="3"/>
      <c r="J14" s="19" t="s">
        <v>34</v>
      </c>
      <c r="K14" s="14">
        <v>0</v>
      </c>
      <c r="N14" s="3"/>
      <c r="O14" s="19" t="s">
        <v>34</v>
      </c>
      <c r="P14" s="14">
        <v>0</v>
      </c>
    </row>
    <row r="15" spans="1:16" ht="12.75">
      <c r="A15" s="19" t="s">
        <v>35</v>
      </c>
      <c r="B15" s="14">
        <f>F15+K15+P15</f>
        <v>0</v>
      </c>
      <c r="C15" s="3"/>
      <c r="D15" s="3"/>
      <c r="E15" s="19" t="s">
        <v>35</v>
      </c>
      <c r="F15" s="14">
        <v>0</v>
      </c>
      <c r="G15" s="7"/>
      <c r="H15" s="14"/>
      <c r="I15" s="3"/>
      <c r="J15" s="19" t="s">
        <v>35</v>
      </c>
      <c r="K15" s="14">
        <v>0</v>
      </c>
      <c r="N15" s="3"/>
      <c r="O15" s="19" t="s">
        <v>35</v>
      </c>
      <c r="P15" s="14">
        <v>0</v>
      </c>
    </row>
    <row r="16" spans="1:16" ht="12.75">
      <c r="A16" s="17"/>
      <c r="B16" s="14"/>
      <c r="C16" s="3"/>
      <c r="D16" s="3"/>
      <c r="E16" s="17"/>
      <c r="F16" s="14"/>
      <c r="G16" s="7"/>
      <c r="H16" s="14"/>
      <c r="I16" s="3"/>
      <c r="J16" s="17"/>
      <c r="K16" s="14"/>
      <c r="N16" s="3"/>
      <c r="O16" s="17"/>
      <c r="P16" s="14"/>
    </row>
    <row r="17" spans="1:16" ht="12.75">
      <c r="A17" s="18" t="s">
        <v>24</v>
      </c>
      <c r="B17" s="16">
        <f>SUM(B18:B25)</f>
        <v>1001.5818390051884</v>
      </c>
      <c r="C17" s="3"/>
      <c r="D17" s="3"/>
      <c r="E17" s="18" t="s">
        <v>24</v>
      </c>
      <c r="F17" s="14">
        <v>1006.1015033105753</v>
      </c>
      <c r="G17" s="7"/>
      <c r="H17" s="16"/>
      <c r="I17" s="3"/>
      <c r="J17" s="18" t="s">
        <v>24</v>
      </c>
      <c r="K17" s="16">
        <v>0.08564414223739734</v>
      </c>
      <c r="N17" s="3"/>
      <c r="O17" s="18" t="s">
        <v>24</v>
      </c>
      <c r="P17" s="16">
        <v>0.594691552375754</v>
      </c>
    </row>
    <row r="18" spans="1:16" ht="15" customHeight="1">
      <c r="A18" s="19" t="s">
        <v>36</v>
      </c>
      <c r="B18" s="14">
        <f aca="true" t="shared" si="0" ref="B18:B25">F18+K18+P18</f>
        <v>336.9193393537151</v>
      </c>
      <c r="C18" s="3"/>
      <c r="D18" s="3"/>
      <c r="E18" s="19" t="s">
        <v>36</v>
      </c>
      <c r="F18" s="14">
        <v>336.9193393537151</v>
      </c>
      <c r="G18" s="7"/>
      <c r="H18" s="14"/>
      <c r="I18" s="3"/>
      <c r="J18" s="19" t="s">
        <v>36</v>
      </c>
      <c r="K18" s="14">
        <v>0</v>
      </c>
      <c r="N18" s="3"/>
      <c r="O18" s="19" t="s">
        <v>36</v>
      </c>
      <c r="P18" s="14">
        <v>0</v>
      </c>
    </row>
    <row r="19" spans="1:16" ht="14.25" customHeight="1">
      <c r="A19" s="19" t="s">
        <v>37</v>
      </c>
      <c r="B19" s="14">
        <f t="shared" si="0"/>
        <v>266.4189317881338</v>
      </c>
      <c r="C19" s="3"/>
      <c r="D19" s="3"/>
      <c r="E19" s="19" t="s">
        <v>37</v>
      </c>
      <c r="F19" s="14">
        <v>266.4189317881338</v>
      </c>
      <c r="G19" s="7"/>
      <c r="H19" s="14"/>
      <c r="I19" s="3"/>
      <c r="J19" s="19" t="s">
        <v>37</v>
      </c>
      <c r="K19" s="14">
        <v>0</v>
      </c>
      <c r="N19" s="3"/>
      <c r="O19" s="19" t="s">
        <v>37</v>
      </c>
      <c r="P19" s="14">
        <v>0</v>
      </c>
    </row>
    <row r="20" spans="1:16" ht="13.5" customHeight="1">
      <c r="A20" s="19" t="s">
        <v>38</v>
      </c>
      <c r="B20" s="14">
        <f t="shared" si="0"/>
        <v>0</v>
      </c>
      <c r="C20" s="3"/>
      <c r="D20" s="3"/>
      <c r="E20" s="19" t="s">
        <v>38</v>
      </c>
      <c r="F20" s="14">
        <v>0</v>
      </c>
      <c r="G20" s="7"/>
      <c r="H20" s="14"/>
      <c r="I20" s="3"/>
      <c r="J20" s="19" t="s">
        <v>38</v>
      </c>
      <c r="K20" s="14">
        <v>0</v>
      </c>
      <c r="N20" s="3"/>
      <c r="O20" s="19" t="s">
        <v>38</v>
      </c>
      <c r="P20" s="14">
        <v>0</v>
      </c>
    </row>
    <row r="21" spans="1:16" ht="12.75">
      <c r="A21" s="19" t="s">
        <v>39</v>
      </c>
      <c r="B21" s="14">
        <f t="shared" si="0"/>
        <v>0</v>
      </c>
      <c r="C21" s="3"/>
      <c r="D21" s="3"/>
      <c r="E21" s="19" t="s">
        <v>39</v>
      </c>
      <c r="F21" s="14">
        <v>0</v>
      </c>
      <c r="G21" s="7"/>
      <c r="H21" s="14"/>
      <c r="I21" s="3"/>
      <c r="J21" s="19" t="s">
        <v>39</v>
      </c>
      <c r="K21" s="14">
        <v>0</v>
      </c>
      <c r="N21" s="3"/>
      <c r="O21" s="19" t="s">
        <v>39</v>
      </c>
      <c r="P21" s="14">
        <v>0</v>
      </c>
    </row>
    <row r="22" spans="1:16" ht="12.75">
      <c r="A22" s="19" t="s">
        <v>40</v>
      </c>
      <c r="B22" s="16">
        <f t="shared" si="0"/>
        <v>-531.8235593821536</v>
      </c>
      <c r="C22" s="3"/>
      <c r="D22" s="3"/>
      <c r="E22" s="19" t="s">
        <v>40</v>
      </c>
      <c r="F22" s="16">
        <v>-531.8423413583563</v>
      </c>
      <c r="G22" s="7"/>
      <c r="H22" s="14"/>
      <c r="I22" s="3"/>
      <c r="J22" s="19" t="s">
        <v>40</v>
      </c>
      <c r="K22" s="16">
        <v>-0.12202283140273974</v>
      </c>
      <c r="N22" s="3"/>
      <c r="O22" s="19" t="s">
        <v>40</v>
      </c>
      <c r="P22" s="16">
        <v>0.14080480760548</v>
      </c>
    </row>
    <row r="23" spans="1:16" ht="12.75">
      <c r="A23" s="19" t="s">
        <v>41</v>
      </c>
      <c r="B23" s="14">
        <f t="shared" si="0"/>
        <v>274.15876202360215</v>
      </c>
      <c r="C23" s="3"/>
      <c r="D23" s="3"/>
      <c r="E23" s="19" t="s">
        <v>41</v>
      </c>
      <c r="F23" s="14">
        <v>273.49720830519175</v>
      </c>
      <c r="G23" s="7"/>
      <c r="H23" s="16"/>
      <c r="I23" s="3"/>
      <c r="J23" s="19" t="s">
        <v>41</v>
      </c>
      <c r="K23" s="16">
        <v>0.2076669736401371</v>
      </c>
      <c r="N23" s="3"/>
      <c r="O23" s="19" t="s">
        <v>41</v>
      </c>
      <c r="P23" s="16">
        <v>0.45388674477027396</v>
      </c>
    </row>
    <row r="24" spans="1:16" ht="14.25" customHeight="1">
      <c r="A24" s="19" t="s">
        <v>42</v>
      </c>
      <c r="B24" s="14">
        <f t="shared" si="0"/>
        <v>135.6021459030936</v>
      </c>
      <c r="C24" s="3"/>
      <c r="D24" s="3"/>
      <c r="E24" s="19" t="s">
        <v>42</v>
      </c>
      <c r="F24" s="14">
        <v>135.6021459030936</v>
      </c>
      <c r="G24" s="7"/>
      <c r="H24" s="14"/>
      <c r="I24" s="3"/>
      <c r="J24" s="19" t="s">
        <v>42</v>
      </c>
      <c r="K24" s="14">
        <v>0</v>
      </c>
      <c r="N24" s="3"/>
      <c r="O24" s="19" t="s">
        <v>42</v>
      </c>
      <c r="P24" s="14">
        <v>0</v>
      </c>
    </row>
    <row r="25" spans="1:16" ht="12.75">
      <c r="A25" s="19" t="s">
        <v>43</v>
      </c>
      <c r="B25" s="14">
        <f t="shared" si="0"/>
        <v>520.3062193187973</v>
      </c>
      <c r="C25" s="3"/>
      <c r="D25" s="3"/>
      <c r="E25" s="19" t="s">
        <v>43</v>
      </c>
      <c r="F25" s="14">
        <v>520.3062193187973</v>
      </c>
      <c r="G25" s="7"/>
      <c r="H25" s="14"/>
      <c r="I25" s="3"/>
      <c r="J25" s="19" t="s">
        <v>43</v>
      </c>
      <c r="K25" s="14">
        <v>0</v>
      </c>
      <c r="N25" s="3"/>
      <c r="O25" s="19" t="s">
        <v>43</v>
      </c>
      <c r="P25" s="14">
        <v>0</v>
      </c>
    </row>
    <row r="26" spans="1:16" ht="12.75">
      <c r="A26" s="18"/>
      <c r="B26" s="16"/>
      <c r="C26" s="3"/>
      <c r="D26" s="3"/>
      <c r="E26" s="18"/>
      <c r="F26" s="16"/>
      <c r="G26" s="7"/>
      <c r="H26" s="16"/>
      <c r="I26" s="3"/>
      <c r="J26" s="18"/>
      <c r="K26" s="16"/>
      <c r="N26" s="3"/>
      <c r="O26" s="18"/>
      <c r="P26" s="16"/>
    </row>
    <row r="27" spans="1:16" ht="12.75">
      <c r="A27" s="18" t="s">
        <v>25</v>
      </c>
      <c r="B27" s="14">
        <f>SUM(B28:B29)</f>
        <v>0</v>
      </c>
      <c r="C27" s="3"/>
      <c r="D27" s="3"/>
      <c r="E27" s="18" t="s">
        <v>25</v>
      </c>
      <c r="F27" s="14">
        <v>0</v>
      </c>
      <c r="G27" s="4"/>
      <c r="H27" s="14"/>
      <c r="I27" s="3"/>
      <c r="J27" s="18" t="s">
        <v>25</v>
      </c>
      <c r="K27" s="14">
        <v>0</v>
      </c>
      <c r="N27" s="3"/>
      <c r="O27" s="18" t="s">
        <v>25</v>
      </c>
      <c r="P27" s="14">
        <v>0</v>
      </c>
    </row>
    <row r="28" spans="1:16" ht="12.75">
      <c r="A28" s="19" t="s">
        <v>44</v>
      </c>
      <c r="B28" s="14">
        <f>F28+K28+P28</f>
        <v>0</v>
      </c>
      <c r="C28" s="3"/>
      <c r="D28" s="3"/>
      <c r="E28" s="19" t="s">
        <v>44</v>
      </c>
      <c r="F28" s="14">
        <v>0</v>
      </c>
      <c r="G28" s="8"/>
      <c r="H28" s="14"/>
      <c r="I28" s="3"/>
      <c r="J28" s="19" t="s">
        <v>44</v>
      </c>
      <c r="K28" s="14">
        <v>0</v>
      </c>
      <c r="N28" s="3"/>
      <c r="O28" s="19" t="s">
        <v>44</v>
      </c>
      <c r="P28" s="14">
        <v>0</v>
      </c>
    </row>
    <row r="29" spans="1:16" ht="12.75">
      <c r="A29" s="19" t="s">
        <v>45</v>
      </c>
      <c r="B29" s="14">
        <f>F29+K29+P29</f>
        <v>0</v>
      </c>
      <c r="C29" s="3"/>
      <c r="D29" s="3"/>
      <c r="E29" s="19" t="s">
        <v>45</v>
      </c>
      <c r="F29" s="14">
        <v>0</v>
      </c>
      <c r="G29" s="2"/>
      <c r="H29" s="14"/>
      <c r="I29" s="3"/>
      <c r="J29" s="19" t="s">
        <v>45</v>
      </c>
      <c r="K29" s="14">
        <v>0</v>
      </c>
      <c r="N29" s="3"/>
      <c r="O29" s="19" t="s">
        <v>45</v>
      </c>
      <c r="P29" s="14">
        <v>0</v>
      </c>
    </row>
    <row r="30" spans="1:15" ht="12.75">
      <c r="A30" s="18"/>
      <c r="E30" s="18"/>
      <c r="H30" s="2"/>
      <c r="J30" s="18"/>
      <c r="O30" s="18"/>
    </row>
    <row r="31" spans="1:16" ht="12.75">
      <c r="A31" s="18" t="s">
        <v>46</v>
      </c>
      <c r="B31" s="16">
        <f>B3+B7+B12+B17+B27</f>
        <v>1675.5760420419783</v>
      </c>
      <c r="E31" s="18" t="s">
        <v>46</v>
      </c>
      <c r="F31" s="16">
        <v>1677.2318463473653</v>
      </c>
      <c r="H31" s="16"/>
      <c r="J31" s="18" t="s">
        <v>46</v>
      </c>
      <c r="K31" s="16">
        <v>0.9237441422373973</v>
      </c>
      <c r="O31" s="18" t="s">
        <v>46</v>
      </c>
      <c r="P31" s="16">
        <v>2.620451552375754</v>
      </c>
    </row>
    <row r="32" spans="1:15" ht="12.75">
      <c r="A32" s="18"/>
      <c r="E32" s="18"/>
      <c r="H32" s="2"/>
      <c r="J32" s="18"/>
      <c r="O32" s="18"/>
    </row>
    <row r="33" spans="1:15" ht="12.75">
      <c r="A33" s="18" t="s">
        <v>26</v>
      </c>
      <c r="E33" s="18" t="s">
        <v>26</v>
      </c>
      <c r="H33" s="2"/>
      <c r="J33" s="18" t="s">
        <v>26</v>
      </c>
      <c r="O33" s="18" t="s">
        <v>26</v>
      </c>
    </row>
    <row r="34" spans="1:16" ht="25.5">
      <c r="A34" s="20" t="s">
        <v>47</v>
      </c>
      <c r="B34" s="7">
        <f>(B13+B17+B29)/B37</f>
        <v>0.0005463890323921547</v>
      </c>
      <c r="E34" s="20" t="s">
        <v>47</v>
      </c>
      <c r="F34" s="7">
        <v>0.0005501592366083509</v>
      </c>
      <c r="H34" s="7"/>
      <c r="J34" s="20" t="s">
        <v>47</v>
      </c>
      <c r="K34" s="7">
        <v>0.0004061065447865267</v>
      </c>
      <c r="O34" s="20" t="s">
        <v>47</v>
      </c>
      <c r="P34" s="7">
        <v>0.00014378498128017324</v>
      </c>
    </row>
    <row r="35" spans="1:16" ht="12.75">
      <c r="A35" s="20" t="s">
        <v>27</v>
      </c>
      <c r="B35" s="7">
        <f>B31/B37</f>
        <v>0.0009140704600036686</v>
      </c>
      <c r="E35" s="20" t="s">
        <v>27</v>
      </c>
      <c r="F35" s="7">
        <v>0.0009171486069401466</v>
      </c>
      <c r="H35" s="7"/>
      <c r="J35" s="20" t="s">
        <v>27</v>
      </c>
      <c r="K35" s="7">
        <v>0.004380200817832645</v>
      </c>
      <c r="O35" s="20" t="s">
        <v>27</v>
      </c>
      <c r="P35" s="7">
        <v>0.0006335747933508234</v>
      </c>
    </row>
    <row r="36" spans="1:15" ht="12.75">
      <c r="A36" s="18"/>
      <c r="E36" s="18"/>
      <c r="H36" s="2"/>
      <c r="J36" s="18"/>
      <c r="O36" s="18"/>
    </row>
    <row r="37" spans="1:16" ht="12.75">
      <c r="A37" s="18" t="s">
        <v>48</v>
      </c>
      <c r="B37" s="27">
        <f>F37+K37+P37</f>
        <v>1833092.86905</v>
      </c>
      <c r="E37" s="18" t="s">
        <v>48</v>
      </c>
      <c r="F37" s="27">
        <v>1828746</v>
      </c>
      <c r="H37" s="27"/>
      <c r="J37" s="18" t="s">
        <v>48</v>
      </c>
      <c r="K37" s="27">
        <v>210.89082000000002</v>
      </c>
      <c r="O37" s="18" t="s">
        <v>48</v>
      </c>
      <c r="P37" s="27">
        <v>4135.97823</v>
      </c>
    </row>
    <row r="38" ht="12.75">
      <c r="H38" s="2"/>
    </row>
    <row r="41" ht="12.75">
      <c r="P41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rightToLeft="1" zoomScalePageLayoutView="0" workbookViewId="0" topLeftCell="A1">
      <selection activeCell="E24" sqref="E24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9" t="s">
        <v>100</v>
      </c>
      <c r="B1" s="49"/>
      <c r="C1" s="49"/>
      <c r="D1" s="49"/>
      <c r="E1" s="49"/>
      <c r="F1" s="6"/>
      <c r="G1" s="6"/>
      <c r="H1" s="6"/>
      <c r="I1" s="6"/>
      <c r="J1" s="6"/>
      <c r="K1" s="6"/>
      <c r="L1" s="6"/>
    </row>
    <row r="2" spans="3:7" ht="51" customHeight="1">
      <c r="C2" s="1" t="s">
        <v>0</v>
      </c>
      <c r="D2" s="1"/>
      <c r="E2" s="11"/>
      <c r="G2" s="3"/>
    </row>
    <row r="3" spans="1:7" s="2" customFormat="1" ht="12.75">
      <c r="A3" s="3"/>
      <c r="B3" s="3" t="s">
        <v>49</v>
      </c>
      <c r="D3" s="13"/>
      <c r="E3" s="13"/>
      <c r="G3" s="3"/>
    </row>
    <row r="4" spans="1:7" s="2" customFormat="1" ht="12.75">
      <c r="A4" s="3"/>
      <c r="B4" s="3" t="s">
        <v>3</v>
      </c>
      <c r="C4" s="14">
        <f>SUM(C5:C7)</f>
        <v>0</v>
      </c>
      <c r="D4" s="13"/>
      <c r="E4" s="14"/>
      <c r="G4" s="5"/>
    </row>
    <row r="5" spans="2:5" s="2" customFormat="1" ht="12.75">
      <c r="B5" s="5" t="s">
        <v>72</v>
      </c>
      <c r="C5" s="13">
        <v>0</v>
      </c>
      <c r="D5" s="13"/>
      <c r="E5" s="13"/>
    </row>
    <row r="6" spans="2:5" s="2" customFormat="1" ht="12.75">
      <c r="B6" s="2" t="s">
        <v>4</v>
      </c>
      <c r="C6" s="13">
        <v>0</v>
      </c>
      <c r="D6" s="13"/>
      <c r="E6" s="13"/>
    </row>
    <row r="7" spans="2:7" s="2" customFormat="1" ht="12.75">
      <c r="B7" s="2" t="s">
        <v>10</v>
      </c>
      <c r="C7" s="13">
        <v>0</v>
      </c>
      <c r="D7" s="13"/>
      <c r="E7" s="13"/>
      <c r="G7" s="3"/>
    </row>
    <row r="8" spans="1:5" s="2" customFormat="1" ht="12.75">
      <c r="A8" s="3"/>
      <c r="B8" s="3" t="s">
        <v>5</v>
      </c>
      <c r="C8" s="14">
        <f>SUM(C9:C14)</f>
        <v>564.80781303679</v>
      </c>
      <c r="D8" s="13"/>
      <c r="E8" s="14"/>
    </row>
    <row r="9" spans="1:7" s="2" customFormat="1" ht="12.75">
      <c r="A9" s="3"/>
      <c r="B9" s="2" t="s">
        <v>73</v>
      </c>
      <c r="C9" s="13">
        <f>316479.36303679/1000+0.83+2.02</f>
        <v>319.32936303678997</v>
      </c>
      <c r="D9" s="13"/>
      <c r="E9" s="13"/>
      <c r="G9" s="26"/>
    </row>
    <row r="10" spans="1:7" s="2" customFormat="1" ht="12.75">
      <c r="A10" s="3"/>
      <c r="B10" s="26" t="s">
        <v>74</v>
      </c>
      <c r="C10" s="13">
        <f>72197.64/1000</f>
        <v>72.19763999999999</v>
      </c>
      <c r="D10" s="13"/>
      <c r="E10" s="13"/>
      <c r="G10" s="33"/>
    </row>
    <row r="11" spans="1:7" s="2" customFormat="1" ht="12.75">
      <c r="A11" s="3"/>
      <c r="B11" s="33" t="s">
        <v>83</v>
      </c>
      <c r="C11" s="13">
        <f>44078.73/1000</f>
        <v>44.07873</v>
      </c>
      <c r="D11" s="13"/>
      <c r="E11" s="13"/>
      <c r="G11" s="26"/>
    </row>
    <row r="12" spans="1:7" s="2" customFormat="1" ht="12.75">
      <c r="A12" s="3"/>
      <c r="B12" s="34" t="s">
        <v>87</v>
      </c>
      <c r="C12" s="13">
        <f>5690.79/1000</f>
        <v>5.69079</v>
      </c>
      <c r="D12" s="13"/>
      <c r="E12" s="13"/>
      <c r="G12" s="26"/>
    </row>
    <row r="13" spans="1:7" s="2" customFormat="1" ht="12.75">
      <c r="A13" s="3"/>
      <c r="B13" s="26" t="s">
        <v>75</v>
      </c>
      <c r="C13" s="13">
        <f>64877.96/1000</f>
        <v>64.87796</v>
      </c>
      <c r="D13" s="13"/>
      <c r="E13" s="13"/>
      <c r="G13" s="33"/>
    </row>
    <row r="14" spans="1:7" s="2" customFormat="1" ht="12.75">
      <c r="A14" s="3"/>
      <c r="B14" s="43" t="s">
        <v>104</v>
      </c>
      <c r="C14" s="13">
        <f>58633.33/1000</f>
        <v>58.63333</v>
      </c>
      <c r="D14" s="13"/>
      <c r="E14" s="13"/>
      <c r="G14" s="1"/>
    </row>
    <row r="15" spans="1:7" s="2" customFormat="1" ht="12.75">
      <c r="A15" s="3"/>
      <c r="B15" s="1" t="s">
        <v>6</v>
      </c>
      <c r="C15" s="14">
        <f>C8+C4</f>
        <v>564.80781303679</v>
      </c>
      <c r="D15" s="13"/>
      <c r="E15" s="13"/>
      <c r="F15" s="14"/>
      <c r="G15" s="1"/>
    </row>
    <row r="16" spans="1:7" s="2" customFormat="1" ht="12.75">
      <c r="A16" s="3"/>
      <c r="B16" s="1"/>
      <c r="C16" s="14"/>
      <c r="D16" s="13"/>
      <c r="E16" s="13"/>
      <c r="F16" s="14"/>
      <c r="G16" s="1"/>
    </row>
    <row r="17" spans="1:7" s="2" customFormat="1" ht="12.75">
      <c r="A17" s="3"/>
      <c r="B17" s="3" t="s">
        <v>7</v>
      </c>
      <c r="C17" s="13"/>
      <c r="D17" s="13"/>
      <c r="E17" s="13"/>
      <c r="F17" s="14"/>
      <c r="G17" s="1"/>
    </row>
    <row r="18" spans="1:7" s="2" customFormat="1" ht="12.75">
      <c r="A18" s="3"/>
      <c r="B18" s="3" t="s">
        <v>3</v>
      </c>
      <c r="C18" s="14">
        <f>SUM(C19:C21)</f>
        <v>0</v>
      </c>
      <c r="D18" s="13"/>
      <c r="E18" s="13"/>
      <c r="F18" s="14"/>
      <c r="G18" s="1"/>
    </row>
    <row r="19" spans="1:7" ht="12.75">
      <c r="A19" s="1"/>
      <c r="B19" s="2" t="s">
        <v>8</v>
      </c>
      <c r="C19" s="13">
        <v>0</v>
      </c>
      <c r="D19" s="13"/>
      <c r="E19" s="14"/>
      <c r="G19" s="3"/>
    </row>
    <row r="20" spans="1:7" ht="12.75">
      <c r="A20" s="1"/>
      <c r="B20" s="2" t="s">
        <v>9</v>
      </c>
      <c r="C20" s="13">
        <v>0</v>
      </c>
      <c r="D20" s="13"/>
      <c r="E20" s="13"/>
      <c r="G20" s="2"/>
    </row>
    <row r="21" spans="1:5" s="2" customFormat="1" ht="12.75">
      <c r="A21" s="3"/>
      <c r="B21" s="2" t="s">
        <v>10</v>
      </c>
      <c r="C21" s="13">
        <v>0</v>
      </c>
      <c r="D21" s="13"/>
      <c r="E21" s="13"/>
    </row>
    <row r="22" spans="1:5" s="2" customFormat="1" ht="12.75">
      <c r="A22" s="3"/>
      <c r="B22" s="3" t="s">
        <v>5</v>
      </c>
      <c r="C22" s="14">
        <f>SUM(C23:C25)</f>
        <v>109.17253000000001</v>
      </c>
      <c r="D22" s="13"/>
      <c r="E22" s="14"/>
    </row>
    <row r="23" spans="2:7" s="2" customFormat="1" ht="12.75">
      <c r="B23" s="2" t="s">
        <v>73</v>
      </c>
      <c r="C23" s="13">
        <f>106363.69/1000</f>
        <v>106.36369</v>
      </c>
      <c r="D23" s="13"/>
      <c r="E23" s="13"/>
      <c r="G23" s="3"/>
    </row>
    <row r="24" spans="2:5" s="2" customFormat="1" ht="12.75">
      <c r="B24" s="5" t="s">
        <v>67</v>
      </c>
      <c r="C24" s="13">
        <f>2808.84/1000</f>
        <v>2.80884</v>
      </c>
      <c r="D24" s="13"/>
      <c r="E24" s="13"/>
    </row>
    <row r="25" spans="2:7" s="2" customFormat="1" ht="12.75">
      <c r="B25" s="2" t="s">
        <v>10</v>
      </c>
      <c r="C25" s="13">
        <v>0</v>
      </c>
      <c r="D25" s="13"/>
      <c r="E25" s="13"/>
      <c r="G25" s="5"/>
    </row>
    <row r="26" spans="1:5" s="2" customFormat="1" ht="12.75">
      <c r="A26" s="3"/>
      <c r="B26" s="3" t="s">
        <v>11</v>
      </c>
      <c r="C26" s="14">
        <f>C22+C18</f>
        <v>109.17253000000001</v>
      </c>
      <c r="D26" s="13"/>
      <c r="E26" s="14"/>
    </row>
    <row r="27" spans="2:7" ht="12.75">
      <c r="B27" s="3"/>
      <c r="C27" s="13"/>
      <c r="D27" s="13"/>
      <c r="E27" s="13"/>
      <c r="G27" s="3"/>
    </row>
    <row r="28" spans="2:7" s="2" customFormat="1" ht="12.75">
      <c r="B28" s="1" t="s">
        <v>12</v>
      </c>
      <c r="C28" s="13"/>
      <c r="D28" s="13"/>
      <c r="E28" s="13"/>
      <c r="F28" s="13"/>
      <c r="G28" s="3"/>
    </row>
    <row r="29" spans="2:7" s="2" customFormat="1" ht="12.75">
      <c r="B29" s="5" t="s">
        <v>51</v>
      </c>
      <c r="C29" s="15">
        <v>0</v>
      </c>
      <c r="D29" s="13"/>
      <c r="E29" s="13"/>
      <c r="F29" s="13"/>
      <c r="G29" s="1"/>
    </row>
    <row r="30" spans="1:7" s="2" customFormat="1" ht="12.75">
      <c r="A30" s="3"/>
      <c r="B30" s="5" t="s">
        <v>52</v>
      </c>
      <c r="C30" s="15">
        <v>0</v>
      </c>
      <c r="D30" s="13"/>
      <c r="E30" s="14"/>
      <c r="G30" s="5"/>
    </row>
    <row r="31" spans="1:7" s="2" customFormat="1" ht="12.75">
      <c r="A31" s="3"/>
      <c r="B31" s="10" t="s">
        <v>10</v>
      </c>
      <c r="C31" s="44">
        <v>0</v>
      </c>
      <c r="D31" s="13"/>
      <c r="E31" s="13"/>
      <c r="G31" s="5"/>
    </row>
    <row r="32" spans="1:7" ht="12.75">
      <c r="A32" s="1"/>
      <c r="B32" s="1" t="s">
        <v>50</v>
      </c>
      <c r="C32" s="14">
        <f>SUM(C29:C31)</f>
        <v>0</v>
      </c>
      <c r="D32" s="13"/>
      <c r="E32" s="13"/>
      <c r="G32" s="10"/>
    </row>
    <row r="33" spans="1:7" ht="12.75">
      <c r="A33" s="1"/>
      <c r="B33" s="1"/>
      <c r="C33" s="14"/>
      <c r="D33" s="13"/>
      <c r="E33" s="15"/>
      <c r="G33" s="1"/>
    </row>
    <row r="34" spans="2:7" ht="12.75">
      <c r="B34" s="3" t="s">
        <v>54</v>
      </c>
      <c r="C34" s="13"/>
      <c r="D34" s="13"/>
      <c r="E34" s="15"/>
      <c r="G34" s="1"/>
    </row>
    <row r="35" spans="2:7" ht="12.75">
      <c r="B35" s="5" t="s">
        <v>51</v>
      </c>
      <c r="C35" s="13">
        <v>0</v>
      </c>
      <c r="D35" s="13"/>
      <c r="E35" s="15"/>
      <c r="G35" s="3"/>
    </row>
    <row r="36" spans="1:7" ht="12.75">
      <c r="A36" s="1"/>
      <c r="B36" s="5" t="s">
        <v>52</v>
      </c>
      <c r="C36" s="13">
        <v>0</v>
      </c>
      <c r="D36" s="13"/>
      <c r="E36" s="14"/>
      <c r="G36" s="5"/>
    </row>
    <row r="37" spans="1:7" ht="12.75">
      <c r="A37" s="1"/>
      <c r="B37" s="2" t="s">
        <v>10</v>
      </c>
      <c r="C37" s="13">
        <v>0</v>
      </c>
      <c r="D37" s="13"/>
      <c r="E37" s="14"/>
      <c r="G37" s="5"/>
    </row>
    <row r="38" spans="1:5" s="2" customFormat="1" ht="12.75">
      <c r="A38" s="3"/>
      <c r="B38" s="1" t="s">
        <v>53</v>
      </c>
      <c r="C38" s="14">
        <f>SUM(C35:C37)</f>
        <v>0</v>
      </c>
      <c r="D38" s="13"/>
      <c r="E38" s="13"/>
    </row>
    <row r="39" spans="2:7" s="2" customFormat="1" ht="12.75">
      <c r="B39" s="1"/>
      <c r="C39" s="14"/>
      <c r="D39" s="13"/>
      <c r="E39" s="13"/>
      <c r="G39" s="1"/>
    </row>
    <row r="40" spans="2:7" s="2" customFormat="1" ht="12.75">
      <c r="B40" s="3" t="s">
        <v>55</v>
      </c>
      <c r="C40" s="14"/>
      <c r="D40" s="13"/>
      <c r="E40" s="13"/>
      <c r="G40" s="1"/>
    </row>
    <row r="41" spans="2:7" s="2" customFormat="1" ht="12.75">
      <c r="B41" s="5" t="s">
        <v>51</v>
      </c>
      <c r="C41" s="15">
        <v>0</v>
      </c>
      <c r="D41" s="13"/>
      <c r="E41" s="13"/>
      <c r="G41" s="3"/>
    </row>
    <row r="42" spans="1:7" ht="12.75">
      <c r="A42" s="1"/>
      <c r="B42" s="5" t="s">
        <v>52</v>
      </c>
      <c r="C42" s="15">
        <v>0</v>
      </c>
      <c r="D42" s="13"/>
      <c r="E42" s="14"/>
      <c r="G42" s="5"/>
    </row>
    <row r="43" spans="1:7" ht="12.75">
      <c r="A43" s="1"/>
      <c r="B43" s="2" t="s">
        <v>10</v>
      </c>
      <c r="C43" s="15">
        <v>0</v>
      </c>
      <c r="D43" s="13"/>
      <c r="E43" s="14"/>
      <c r="G43" s="5"/>
    </row>
    <row r="44" spans="1:7" ht="12.75">
      <c r="A44" s="1"/>
      <c r="B44" s="1" t="s">
        <v>56</v>
      </c>
      <c r="C44" s="14">
        <f>SUM(C41:C43)</f>
        <v>0</v>
      </c>
      <c r="D44" s="13"/>
      <c r="E44" s="14"/>
      <c r="G44" s="2"/>
    </row>
    <row r="45" spans="1:7" ht="12.75">
      <c r="A45" s="1"/>
      <c r="B45" s="1"/>
      <c r="C45" s="14"/>
      <c r="D45" s="13"/>
      <c r="E45" s="15"/>
      <c r="G45" s="1"/>
    </row>
    <row r="46" spans="1:7" ht="12.75">
      <c r="A46" s="1"/>
      <c r="B46" s="5" t="s">
        <v>51</v>
      </c>
      <c r="C46" s="15">
        <v>0</v>
      </c>
      <c r="D46" s="13"/>
      <c r="E46" s="15"/>
      <c r="G46" s="1"/>
    </row>
    <row r="47" spans="1:7" ht="12.75">
      <c r="A47" s="1"/>
      <c r="B47" s="5" t="s">
        <v>52</v>
      </c>
      <c r="C47" s="15">
        <v>0</v>
      </c>
      <c r="D47" s="13"/>
      <c r="E47" s="15"/>
      <c r="G47" s="5"/>
    </row>
    <row r="48" spans="1:7" ht="12.75">
      <c r="A48" s="1"/>
      <c r="B48" s="2" t="s">
        <v>10</v>
      </c>
      <c r="C48" s="15">
        <v>0</v>
      </c>
      <c r="D48" s="13"/>
      <c r="E48" s="14"/>
      <c r="G48" s="5"/>
    </row>
    <row r="49" spans="1:7" ht="12.75">
      <c r="A49" s="1"/>
      <c r="B49" s="1" t="s">
        <v>57</v>
      </c>
      <c r="C49" s="14">
        <f>SUM(C46:C48)</f>
        <v>0</v>
      </c>
      <c r="D49" s="13"/>
      <c r="E49" s="14"/>
      <c r="G49" s="2"/>
    </row>
    <row r="50" spans="1:7" ht="12.75">
      <c r="A50" s="1"/>
      <c r="B50" s="5" t="s">
        <v>51</v>
      </c>
      <c r="C50" s="15">
        <v>0</v>
      </c>
      <c r="D50" s="13"/>
      <c r="E50" s="15"/>
      <c r="G50" s="1"/>
    </row>
    <row r="51" spans="1:7" ht="12.75">
      <c r="A51" s="1"/>
      <c r="B51" s="5" t="s">
        <v>52</v>
      </c>
      <c r="C51" s="15">
        <v>0</v>
      </c>
      <c r="D51" s="13"/>
      <c r="E51" s="15"/>
      <c r="F51" s="14"/>
      <c r="G51" s="1"/>
    </row>
    <row r="52" spans="1:7" ht="12.75">
      <c r="A52" s="1"/>
      <c r="B52" s="2" t="s">
        <v>10</v>
      </c>
      <c r="C52" s="15">
        <v>0</v>
      </c>
      <c r="D52" s="13"/>
      <c r="E52" s="15"/>
      <c r="G52" s="3"/>
    </row>
    <row r="53" spans="1:7" ht="12.75">
      <c r="A53" s="1"/>
      <c r="B53" s="1" t="s">
        <v>57</v>
      </c>
      <c r="C53" s="14">
        <f>SUM(C50:C52)</f>
        <v>0</v>
      </c>
      <c r="D53" s="13"/>
      <c r="E53" s="14"/>
      <c r="G53" s="3"/>
    </row>
    <row r="54" spans="1:6" ht="12.75">
      <c r="A54" s="1"/>
      <c r="B54" s="1"/>
      <c r="C54" s="14"/>
      <c r="D54" s="13"/>
      <c r="E54" s="13"/>
      <c r="F54" s="13"/>
    </row>
    <row r="55" spans="1:6" s="2" customFormat="1" ht="12.75">
      <c r="A55" s="3"/>
      <c r="B55" s="3" t="s">
        <v>58</v>
      </c>
      <c r="C55" s="14">
        <f>C19+C30+C36+C42+C48+C53</f>
        <v>0</v>
      </c>
      <c r="D55" s="13"/>
      <c r="E55" s="14"/>
      <c r="F55" s="13"/>
    </row>
    <row r="56" spans="1:6" s="2" customFormat="1" ht="12.75">
      <c r="A56" s="3"/>
      <c r="B56" s="3" t="s">
        <v>59</v>
      </c>
      <c r="C56" s="16">
        <f>'סך התשלומים ששולמו בגין כל סוג'!B37</f>
        <v>1833092.86905</v>
      </c>
      <c r="D56" s="13"/>
      <c r="E56" s="16"/>
      <c r="F56" s="13"/>
    </row>
    <row r="57" spans="2:6" ht="12.75">
      <c r="B57" s="3"/>
      <c r="C57" s="3" t="s">
        <v>15</v>
      </c>
      <c r="D57" s="13"/>
      <c r="E57" s="13"/>
      <c r="F57" s="13"/>
    </row>
    <row r="58" spans="3:6" ht="12.75">
      <c r="C58" s="12"/>
      <c r="D58" s="13"/>
      <c r="E58" s="13"/>
      <c r="F58" s="13"/>
    </row>
    <row r="59" spans="2:6" ht="12.75">
      <c r="B59" s="3"/>
      <c r="C59" s="16"/>
      <c r="D59" s="16"/>
      <c r="E59" s="16"/>
      <c r="F59" s="13"/>
    </row>
    <row r="60" spans="3:6" ht="12.75">
      <c r="C60" s="2"/>
      <c r="D60" s="13"/>
      <c r="E60" s="13"/>
      <c r="F60" s="1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rightToLeft="1" zoomScalePageLayoutView="0" workbookViewId="0" topLeftCell="A34">
      <selection activeCell="B75" sqref="B75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31" customWidth="1"/>
    <col min="6" max="6" width="17.00390625" style="0" customWidth="1"/>
    <col min="8" max="8" width="13.8515625" style="0" bestFit="1" customWidth="1"/>
  </cols>
  <sheetData>
    <row r="1" spans="1:12" s="2" customFormat="1" ht="12.75">
      <c r="A1" s="49" t="s">
        <v>120</v>
      </c>
      <c r="B1" s="49"/>
      <c r="C1" s="49"/>
      <c r="D1" s="49"/>
      <c r="E1" s="49"/>
      <c r="F1" s="9"/>
      <c r="G1" s="9"/>
      <c r="H1" s="9"/>
      <c r="I1" s="9"/>
      <c r="J1" s="9"/>
      <c r="K1" s="9"/>
      <c r="L1" s="9"/>
    </row>
    <row r="2" spans="3:6" s="2" customFormat="1" ht="49.5" customHeight="1">
      <c r="C2" s="3" t="s">
        <v>0</v>
      </c>
      <c r="D2" s="13"/>
      <c r="E2" s="11"/>
      <c r="F2" s="3"/>
    </row>
    <row r="3" spans="1:8" s="2" customFormat="1" ht="12.75">
      <c r="A3" s="3"/>
      <c r="B3" s="3" t="s">
        <v>16</v>
      </c>
      <c r="D3" s="13"/>
      <c r="E3" s="30"/>
      <c r="H3" s="3"/>
    </row>
    <row r="4" spans="1:8" s="2" customFormat="1" ht="12.75">
      <c r="A4" s="3"/>
      <c r="B4" t="s">
        <v>79</v>
      </c>
      <c r="C4" s="13">
        <v>58.84438183981021</v>
      </c>
      <c r="D4" s="13"/>
      <c r="E4"/>
      <c r="F4" s="38"/>
      <c r="H4" s="28"/>
    </row>
    <row r="5" spans="1:8" s="2" customFormat="1" ht="12.75">
      <c r="A5" s="3"/>
      <c r="B5" t="s">
        <v>96</v>
      </c>
      <c r="C5" s="13">
        <v>20.840379736438358</v>
      </c>
      <c r="D5" s="13"/>
      <c r="F5" s="38"/>
      <c r="H5" s="29"/>
    </row>
    <row r="6" spans="1:8" s="2" customFormat="1" ht="12" customHeight="1">
      <c r="A6" s="5"/>
      <c r="B6" t="s">
        <v>105</v>
      </c>
      <c r="C6" s="13">
        <v>6.580664078219177</v>
      </c>
      <c r="D6" s="13"/>
      <c r="F6" s="38"/>
      <c r="H6" s="29"/>
    </row>
    <row r="7" spans="1:8" s="2" customFormat="1" ht="12" customHeight="1">
      <c r="A7" s="5"/>
      <c r="B7" t="s">
        <v>106</v>
      </c>
      <c r="C7" s="13">
        <v>0.9850503747945202</v>
      </c>
      <c r="D7" s="13"/>
      <c r="F7" s="38"/>
      <c r="H7" s="29"/>
    </row>
    <row r="8" spans="1:8" s="2" customFormat="1" ht="12" customHeight="1">
      <c r="A8" s="24"/>
      <c r="B8" t="s">
        <v>76</v>
      </c>
      <c r="C8" s="13">
        <v>89.8636608145467</v>
      </c>
      <c r="D8" s="13"/>
      <c r="F8" s="38"/>
      <c r="H8" s="29"/>
    </row>
    <row r="9" spans="1:8" s="2" customFormat="1" ht="12" customHeight="1">
      <c r="A9" s="24"/>
      <c r="B9" t="s">
        <v>92</v>
      </c>
      <c r="C9" s="13">
        <v>90.30280673190495</v>
      </c>
      <c r="D9" s="13"/>
      <c r="F9" s="38"/>
      <c r="H9" s="29"/>
    </row>
    <row r="10" spans="1:8" s="2" customFormat="1" ht="12" customHeight="1">
      <c r="A10" s="24"/>
      <c r="B10" t="s">
        <v>93</v>
      </c>
      <c r="C10" s="13">
        <v>78.08096825699602</v>
      </c>
      <c r="D10" s="13"/>
      <c r="F10" s="38"/>
      <c r="H10" s="29"/>
    </row>
    <row r="11" spans="1:8" s="2" customFormat="1" ht="12" customHeight="1">
      <c r="A11" s="24"/>
      <c r="B11" t="s">
        <v>107</v>
      </c>
      <c r="C11" s="13">
        <v>42.62016891939621</v>
      </c>
      <c r="D11" s="13"/>
      <c r="F11" s="38"/>
      <c r="H11" s="29"/>
    </row>
    <row r="12" spans="1:8" s="2" customFormat="1" ht="12" customHeight="1">
      <c r="A12" s="24"/>
      <c r="B12" t="s">
        <v>94</v>
      </c>
      <c r="C12" s="13">
        <v>35.06668425607673</v>
      </c>
      <c r="D12" s="13"/>
      <c r="E12" s="22"/>
      <c r="F12" s="38"/>
      <c r="H12" s="10"/>
    </row>
    <row r="13" spans="1:8" s="2" customFormat="1" ht="12" customHeight="1">
      <c r="A13" s="24"/>
      <c r="B13" t="s">
        <v>95</v>
      </c>
      <c r="C13" s="13">
        <v>46.931021212363305</v>
      </c>
      <c r="D13" s="13"/>
      <c r="E13" s="22"/>
      <c r="F13" s="38"/>
      <c r="H13" s="10"/>
    </row>
    <row r="14" spans="1:8" s="2" customFormat="1" ht="12" customHeight="1">
      <c r="A14" s="5"/>
      <c r="B14" t="s">
        <v>81</v>
      </c>
      <c r="C14" s="13">
        <f>81.6911037175833</f>
        <v>81.6911037175833</v>
      </c>
      <c r="D14" s="13"/>
      <c r="E14" s="22"/>
      <c r="F14" s="38"/>
      <c r="H14" s="10"/>
    </row>
    <row r="15" spans="2:8" s="2" customFormat="1" ht="12" customHeight="1">
      <c r="B15" t="s">
        <v>108</v>
      </c>
      <c r="C15" s="13">
        <v>26.527342465753428</v>
      </c>
      <c r="D15" s="13"/>
      <c r="E15" s="22"/>
      <c r="F15" s="38"/>
      <c r="H15" s="10"/>
    </row>
    <row r="16" spans="1:8" ht="12.75">
      <c r="A16" s="1"/>
      <c r="B16" t="s">
        <v>109</v>
      </c>
      <c r="C16" s="13">
        <v>25.004038737966</v>
      </c>
      <c r="D16" s="13"/>
      <c r="E16" s="14"/>
      <c r="H16" s="1"/>
    </row>
    <row r="17" spans="1:8" ht="12.75">
      <c r="A17" s="1"/>
      <c r="B17" s="2"/>
      <c r="D17" s="13"/>
      <c r="E17" s="30"/>
      <c r="F17" s="14"/>
      <c r="H17" s="1"/>
    </row>
    <row r="18" spans="1:8" s="2" customFormat="1" ht="12.75">
      <c r="A18" s="3"/>
      <c r="B18" s="1" t="s">
        <v>1</v>
      </c>
      <c r="C18" s="14">
        <f>SUM(C4:C17)</f>
        <v>603.3382711418488</v>
      </c>
      <c r="D18" s="13"/>
      <c r="E18" s="30"/>
      <c r="F18" s="13"/>
      <c r="H18" s="3"/>
    </row>
    <row r="19" spans="2:5" s="2" customFormat="1" ht="12.75">
      <c r="B19" s="1"/>
      <c r="C19" s="14"/>
      <c r="D19" s="13"/>
      <c r="E19" s="13"/>
    </row>
    <row r="20" spans="2:5" s="2" customFormat="1" ht="12.75">
      <c r="B20" s="3" t="s">
        <v>17</v>
      </c>
      <c r="C20" s="13"/>
      <c r="D20" s="13"/>
      <c r="E20" s="13"/>
    </row>
    <row r="21" spans="2:5" s="2" customFormat="1" ht="12.75">
      <c r="B21" s="2" t="s">
        <v>13</v>
      </c>
      <c r="C21" s="13">
        <v>0</v>
      </c>
      <c r="D21" s="13"/>
      <c r="E21" s="13"/>
    </row>
    <row r="22" spans="1:8" s="2" customFormat="1" ht="12.75">
      <c r="A22" s="3"/>
      <c r="B22" s="2" t="s">
        <v>14</v>
      </c>
      <c r="C22" s="13">
        <v>0</v>
      </c>
      <c r="D22" s="13"/>
      <c r="E22" s="14"/>
      <c r="H22" s="3"/>
    </row>
    <row r="23" spans="1:8" s="2" customFormat="1" ht="12.75">
      <c r="A23" s="3"/>
      <c r="B23" s="2" t="s">
        <v>10</v>
      </c>
      <c r="C23" s="13">
        <v>0</v>
      </c>
      <c r="D23" s="13"/>
      <c r="E23" s="14"/>
      <c r="H23" s="3"/>
    </row>
    <row r="24" spans="1:8" s="2" customFormat="1" ht="12.75">
      <c r="A24" s="3"/>
      <c r="B24" s="3" t="s">
        <v>2</v>
      </c>
      <c r="C24" s="14">
        <f>SUM(C21:C23)</f>
        <v>0</v>
      </c>
      <c r="D24" s="13"/>
      <c r="E24" s="13"/>
      <c r="H24" s="3"/>
    </row>
    <row r="25" spans="2:5" s="2" customFormat="1" ht="12.75">
      <c r="B25" s="3"/>
      <c r="C25" s="14"/>
      <c r="D25" s="13"/>
      <c r="E25" s="13"/>
    </row>
    <row r="26" spans="2:5" s="2" customFormat="1" ht="12.75">
      <c r="B26" s="3" t="s">
        <v>18</v>
      </c>
      <c r="C26" s="13"/>
      <c r="D26" s="13"/>
      <c r="E26" s="13"/>
    </row>
    <row r="27" spans="2:5" s="2" customFormat="1" ht="15" customHeight="1">
      <c r="B27" s="2" t="s">
        <v>13</v>
      </c>
      <c r="C27" s="13">
        <v>0</v>
      </c>
      <c r="D27" s="13"/>
      <c r="E27" s="13"/>
    </row>
    <row r="28" spans="1:8" s="2" customFormat="1" ht="12.75">
      <c r="A28" s="3"/>
      <c r="B28" s="2" t="s">
        <v>14</v>
      </c>
      <c r="C28" s="13">
        <v>0</v>
      </c>
      <c r="D28" s="13"/>
      <c r="E28" s="14"/>
      <c r="H28" s="3"/>
    </row>
    <row r="29" spans="1:8" s="2" customFormat="1" ht="12.75">
      <c r="A29" s="3"/>
      <c r="B29" s="2" t="s">
        <v>10</v>
      </c>
      <c r="C29" s="13">
        <v>0</v>
      </c>
      <c r="D29" s="13"/>
      <c r="E29" s="16"/>
      <c r="F29" s="14"/>
      <c r="H29" s="3"/>
    </row>
    <row r="30" spans="1:8" s="2" customFormat="1" ht="12.75">
      <c r="A30" s="3"/>
      <c r="B30" s="3" t="s">
        <v>60</v>
      </c>
      <c r="C30" s="14">
        <f>SUM(C27:C29)</f>
        <v>0</v>
      </c>
      <c r="D30" s="13"/>
      <c r="E30" s="30"/>
      <c r="F30" s="13"/>
      <c r="H30" s="3"/>
    </row>
    <row r="31" spans="1:8" s="2" customFormat="1" ht="12.75">
      <c r="A31" s="3"/>
      <c r="B31" s="3"/>
      <c r="C31" s="14"/>
      <c r="D31" s="13"/>
      <c r="E31" s="14"/>
      <c r="H31" s="3"/>
    </row>
    <row r="32" spans="2:8" s="2" customFormat="1" ht="12.75">
      <c r="B32" s="3" t="s">
        <v>61</v>
      </c>
      <c r="C32" s="13"/>
      <c r="D32" s="13"/>
      <c r="E32" s="13"/>
      <c r="H32" s="5"/>
    </row>
    <row r="33" spans="2:8" s="2" customFormat="1" ht="12.75">
      <c r="B33" s="3" t="s">
        <v>62</v>
      </c>
      <c r="C33" s="14">
        <f>SUM(C34:C36)</f>
        <v>135.6021459030936</v>
      </c>
      <c r="D33" s="13"/>
      <c r="E33" s="13"/>
      <c r="H33" s="5"/>
    </row>
    <row r="34" spans="2:5" s="2" customFormat="1" ht="12.75">
      <c r="B34" s="5" t="s">
        <v>77</v>
      </c>
      <c r="C34" s="13">
        <v>135.6021459030936</v>
      </c>
      <c r="D34" s="13"/>
      <c r="E34" s="13"/>
    </row>
    <row r="35" spans="1:8" s="2" customFormat="1" ht="12.75">
      <c r="A35" s="3"/>
      <c r="B35" s="5" t="s">
        <v>63</v>
      </c>
      <c r="C35" s="13">
        <v>0</v>
      </c>
      <c r="D35" s="13"/>
      <c r="E35" s="14"/>
      <c r="H35" s="3"/>
    </row>
    <row r="36" spans="2:8" s="2" customFormat="1" ht="12.75">
      <c r="B36" s="2" t="s">
        <v>10</v>
      </c>
      <c r="C36" s="13">
        <v>0</v>
      </c>
      <c r="D36" s="13"/>
      <c r="E36"/>
      <c r="F36" s="39"/>
      <c r="H36" s="22"/>
    </row>
    <row r="37" spans="2:6" s="2" customFormat="1" ht="12.75">
      <c r="B37" s="3" t="s">
        <v>64</v>
      </c>
      <c r="C37" s="14">
        <f>SUM(C38:C46)</f>
        <v>520.3062193187973</v>
      </c>
      <c r="D37" s="13"/>
      <c r="E37"/>
      <c r="F37" s="39"/>
    </row>
    <row r="38" spans="2:8" s="2" customFormat="1" ht="12.75">
      <c r="B38" s="22" t="s">
        <v>84</v>
      </c>
      <c r="C38" s="13">
        <v>44.15053955972876</v>
      </c>
      <c r="D38" s="13"/>
      <c r="E38"/>
      <c r="F38" s="39"/>
      <c r="H38" s="22"/>
    </row>
    <row r="39" spans="2:8" s="2" customFormat="1" ht="12.75">
      <c r="B39" s="22" t="s">
        <v>85</v>
      </c>
      <c r="C39" s="13">
        <v>39.09667361301369</v>
      </c>
      <c r="D39" s="13"/>
      <c r="E39"/>
      <c r="F39" s="39"/>
      <c r="H39" s="32"/>
    </row>
    <row r="40" spans="2:8" s="2" customFormat="1" ht="12.75">
      <c r="B40" s="22" t="s">
        <v>86</v>
      </c>
      <c r="C40" s="13">
        <v>40.21087941757534</v>
      </c>
      <c r="D40" s="13"/>
      <c r="E40"/>
      <c r="F40" s="39"/>
      <c r="H40" s="3"/>
    </row>
    <row r="41" spans="2:8" s="2" customFormat="1" ht="12.75">
      <c r="B41" s="22" t="s">
        <v>88</v>
      </c>
      <c r="C41" s="45">
        <v>80.37988808389042</v>
      </c>
      <c r="D41" s="13"/>
      <c r="E41"/>
      <c r="F41" s="39"/>
      <c r="H41" s="3"/>
    </row>
    <row r="42" spans="2:8" s="2" customFormat="1" ht="12.75">
      <c r="B42" s="32" t="s">
        <v>99</v>
      </c>
      <c r="C42" s="35">
        <f>85.8149858128082+56.09</f>
        <v>141.9049858128082</v>
      </c>
      <c r="D42" s="13"/>
      <c r="E42"/>
      <c r="F42" s="39"/>
      <c r="H42" s="3"/>
    </row>
    <row r="43" spans="2:8" s="2" customFormat="1" ht="12.75">
      <c r="B43" s="22" t="s">
        <v>80</v>
      </c>
      <c r="C43" s="35">
        <v>115.74979871068493</v>
      </c>
      <c r="D43" s="13"/>
      <c r="E43"/>
      <c r="F43" s="39"/>
      <c r="H43" s="3"/>
    </row>
    <row r="44" spans="1:8" s="2" customFormat="1" ht="12.75">
      <c r="A44" s="3"/>
      <c r="B44" s="22" t="s">
        <v>89</v>
      </c>
      <c r="C44" s="35">
        <v>42.983127764657524</v>
      </c>
      <c r="D44" s="13"/>
      <c r="E44"/>
      <c r="F44" s="39"/>
      <c r="H44" s="25"/>
    </row>
    <row r="45" spans="1:8" s="2" customFormat="1" ht="12.75">
      <c r="A45" s="3"/>
      <c r="B45" s="22" t="s">
        <v>82</v>
      </c>
      <c r="C45" s="35">
        <v>11.35</v>
      </c>
      <c r="D45" s="13"/>
      <c r="E45" s="16"/>
      <c r="H45" s="25"/>
    </row>
    <row r="46" spans="1:8" s="2" customFormat="1" ht="12.75">
      <c r="A46" s="3"/>
      <c r="B46" s="22" t="s">
        <v>110</v>
      </c>
      <c r="C46" s="35">
        <v>4.480326356438355</v>
      </c>
      <c r="D46" s="13"/>
      <c r="E46" s="16"/>
      <c r="H46" s="3"/>
    </row>
    <row r="47" spans="1:8" s="2" customFormat="1" ht="12.75">
      <c r="A47" s="3"/>
      <c r="B47" s="32"/>
      <c r="C47" s="13"/>
      <c r="D47" s="13"/>
      <c r="E47" s="16"/>
      <c r="H47" s="37"/>
    </row>
    <row r="48" spans="1:8" s="2" customFormat="1" ht="12.75">
      <c r="A48" s="3"/>
      <c r="B48" s="3" t="s">
        <v>19</v>
      </c>
      <c r="C48" s="14">
        <f>C37+C33</f>
        <v>655.9083652218909</v>
      </c>
      <c r="D48" s="35"/>
      <c r="E48" s="35"/>
      <c r="H48" s="25"/>
    </row>
    <row r="49" spans="1:8" s="2" customFormat="1" ht="12.75">
      <c r="A49" s="3"/>
      <c r="B49" s="3"/>
      <c r="C49" s="14"/>
      <c r="D49" s="35"/>
      <c r="E49" s="35"/>
      <c r="H49" s="25"/>
    </row>
    <row r="50" spans="1:8" s="2" customFormat="1" ht="12.75">
      <c r="A50" s="3"/>
      <c r="B50" s="3" t="s">
        <v>21</v>
      </c>
      <c r="C50" s="14"/>
      <c r="D50" s="35"/>
      <c r="E50" s="35"/>
      <c r="H50" s="25"/>
    </row>
    <row r="51" spans="1:8" s="2" customFormat="1" ht="12.75">
      <c r="A51" s="3"/>
      <c r="B51" s="3" t="s">
        <v>65</v>
      </c>
      <c r="C51" s="16">
        <f>SUM(C52:C55)</f>
        <v>-531.8223413583563</v>
      </c>
      <c r="D51" s="35"/>
      <c r="E51" s="35"/>
      <c r="H51" s="25"/>
    </row>
    <row r="52" spans="1:8" s="2" customFormat="1" ht="12.75">
      <c r="A52" s="3"/>
      <c r="B52" s="25" t="s">
        <v>78</v>
      </c>
      <c r="C52" s="42">
        <f>-379.061873891365+36006/1000+0.01+0.13</f>
        <v>-342.915873891365</v>
      </c>
      <c r="D52" s="25"/>
      <c r="E52" s="42"/>
      <c r="H52" s="25"/>
    </row>
    <row r="53" spans="1:8" s="2" customFormat="1" ht="12.75">
      <c r="A53" s="3"/>
      <c r="B53" s="25" t="s">
        <v>71</v>
      </c>
      <c r="C53" s="42">
        <f>-179.656541798279+47910/1000-0.06</f>
        <v>-131.806541798279</v>
      </c>
      <c r="D53" s="25"/>
      <c r="E53" s="42"/>
      <c r="H53" s="25"/>
    </row>
    <row r="54" spans="1:8" s="2" customFormat="1" ht="12.75">
      <c r="A54" s="3"/>
      <c r="B54" s="25" t="s">
        <v>90</v>
      </c>
      <c r="C54" s="42">
        <f>-36.7382156687123-0.07+0.01</f>
        <v>-36.7982156687123</v>
      </c>
      <c r="D54" s="25"/>
      <c r="E54" s="42"/>
      <c r="H54" s="3"/>
    </row>
    <row r="55" spans="1:8" s="2" customFormat="1" ht="12.75">
      <c r="A55" s="3"/>
      <c r="B55" s="25" t="s">
        <v>98</v>
      </c>
      <c r="C55" s="42">
        <f>-91.60971+71308/1000</f>
        <v>-20.30171</v>
      </c>
      <c r="D55" s="25"/>
      <c r="E55" s="42"/>
      <c r="H55" s="3"/>
    </row>
    <row r="56" spans="1:8" s="2" customFormat="1" ht="12.75">
      <c r="A56" s="3"/>
      <c r="B56" s="3" t="s">
        <v>66</v>
      </c>
      <c r="C56" s="16">
        <f>SUM(C57:C70)</f>
        <v>274.1472083051922</v>
      </c>
      <c r="D56" s="40"/>
      <c r="E56" s="35"/>
      <c r="H56" s="3"/>
    </row>
    <row r="57" spans="1:5" s="2" customFormat="1" ht="12.75">
      <c r="A57" s="3"/>
      <c r="B57" s="25" t="s">
        <v>111</v>
      </c>
      <c r="C57" s="46">
        <f>131.914495930636+0.03+0.02</f>
        <v>131.96449593063602</v>
      </c>
      <c r="D57" s="47"/>
      <c r="E57" s="46"/>
    </row>
    <row r="58" spans="1:5" s="2" customFormat="1" ht="12.75">
      <c r="A58" s="3"/>
      <c r="B58" s="25" t="s">
        <v>68</v>
      </c>
      <c r="C58" s="46">
        <f>66.8907191435699+0.03+0.11</f>
        <v>67.0307191435699</v>
      </c>
      <c r="D58" s="47"/>
      <c r="E58" s="46"/>
    </row>
    <row r="59" spans="1:5" s="2" customFormat="1" ht="12.75">
      <c r="A59" s="3"/>
      <c r="B59" s="25" t="s">
        <v>70</v>
      </c>
      <c r="C59" s="46">
        <f>5.36281075912329+0.02+0.01</f>
        <v>5.392810759123289</v>
      </c>
      <c r="D59" s="41"/>
      <c r="E59" s="48"/>
    </row>
    <row r="60" spans="1:5" s="2" customFormat="1" ht="12.75">
      <c r="A60" s="3"/>
      <c r="B60" s="25" t="s">
        <v>112</v>
      </c>
      <c r="C60" s="46">
        <v>1.8251120248767128</v>
      </c>
      <c r="D60" s="41"/>
      <c r="E60" s="48"/>
    </row>
    <row r="61" spans="1:5" s="2" customFormat="1" ht="12.75">
      <c r="A61" s="3"/>
      <c r="B61" s="25" t="s">
        <v>69</v>
      </c>
      <c r="C61" s="46">
        <f>58.1786654148329+0.04+0.15</f>
        <v>58.3686654148329</v>
      </c>
      <c r="D61" s="41"/>
      <c r="E61" s="48"/>
    </row>
    <row r="62" spans="1:5" s="2" customFormat="1" ht="12.75">
      <c r="A62" s="3"/>
      <c r="B62" s="25" t="s">
        <v>113</v>
      </c>
      <c r="C62" s="46">
        <v>2.758801755027397</v>
      </c>
      <c r="D62" s="41"/>
      <c r="E62" s="48"/>
    </row>
    <row r="63" spans="1:5" s="2" customFormat="1" ht="12.75">
      <c r="A63" s="3"/>
      <c r="B63" s="25" t="s">
        <v>91</v>
      </c>
      <c r="C63" s="46">
        <v>3.8962723889863016</v>
      </c>
      <c r="D63" s="13"/>
      <c r="E63" s="38"/>
    </row>
    <row r="64" spans="1:5" s="2" customFormat="1" ht="12.75">
      <c r="A64" s="3"/>
      <c r="B64" s="22" t="s">
        <v>114</v>
      </c>
      <c r="C64" s="46">
        <v>0.6631318693479453</v>
      </c>
      <c r="D64" s="13"/>
      <c r="E64" s="16"/>
    </row>
    <row r="65" spans="1:5" s="2" customFormat="1" ht="12.75">
      <c r="A65" s="3"/>
      <c r="B65" s="41" t="s">
        <v>97</v>
      </c>
      <c r="C65" s="46">
        <v>0.52070394809863</v>
      </c>
      <c r="D65" s="13"/>
      <c r="E65" s="16"/>
    </row>
    <row r="66" spans="1:5" s="2" customFormat="1" ht="12.75">
      <c r="A66" s="3"/>
      <c r="B66" s="22" t="s">
        <v>115</v>
      </c>
      <c r="C66" s="46">
        <v>0.9552914868821918</v>
      </c>
      <c r="D66" s="13"/>
      <c r="E66" s="16"/>
    </row>
    <row r="67" spans="1:5" s="2" customFormat="1" ht="12.75">
      <c r="A67" s="3"/>
      <c r="B67" s="22" t="s">
        <v>116</v>
      </c>
      <c r="C67" s="46">
        <f>0.170877580194521+0.01+0.01</f>
        <v>0.19087758019452103</v>
      </c>
      <c r="D67" s="13"/>
      <c r="E67" s="16"/>
    </row>
    <row r="68" spans="2:5" s="2" customFormat="1" ht="12.75">
      <c r="B68" s="22" t="s">
        <v>117</v>
      </c>
      <c r="C68" s="46">
        <v>0.12083506273972604</v>
      </c>
      <c r="D68" s="13"/>
      <c r="E68" s="30"/>
    </row>
    <row r="69" spans="1:5" s="2" customFormat="1" ht="12.75">
      <c r="A69" s="3"/>
      <c r="B69" s="22" t="s">
        <v>118</v>
      </c>
      <c r="C69" s="46">
        <v>0.10907462657534249</v>
      </c>
      <c r="D69" s="13"/>
      <c r="E69" s="36"/>
    </row>
    <row r="70" spans="2:5" s="2" customFormat="1" ht="12.75">
      <c r="B70" s="22" t="s">
        <v>119</v>
      </c>
      <c r="C70" s="46">
        <f>0.13041631430137+0.06+0.16</f>
        <v>0.35041631430137</v>
      </c>
      <c r="D70" s="13"/>
      <c r="E70" s="30"/>
    </row>
    <row r="71" spans="2:5" s="2" customFormat="1" ht="12.75">
      <c r="B71" s="3" t="s">
        <v>20</v>
      </c>
      <c r="C71" s="16">
        <f>+C18+C48+C56+C51</f>
        <v>1001.5715033105756</v>
      </c>
      <c r="D71" s="13"/>
      <c r="E71" s="30"/>
    </row>
    <row r="72" spans="2:5" s="2" customFormat="1" ht="12.75">
      <c r="B72" s="3" t="s">
        <v>59</v>
      </c>
      <c r="C72" s="16">
        <f>'סך התשלומים ששולמו בגין כל סוג'!B37</f>
        <v>1833092.86905</v>
      </c>
      <c r="D72" s="13"/>
      <c r="E72" s="30"/>
    </row>
    <row r="73" spans="2:5" s="2" customFormat="1" ht="12.75">
      <c r="B73" s="5"/>
      <c r="D73" s="13"/>
      <c r="E73" s="30"/>
    </row>
    <row r="74" spans="2:5" s="2" customFormat="1" ht="12.75">
      <c r="B74" s="5"/>
      <c r="D74" s="13"/>
      <c r="E74" s="30"/>
    </row>
    <row r="75" spans="2:5" s="2" customFormat="1" ht="12.75">
      <c r="B75" s="5"/>
      <c r="D75" s="13"/>
      <c r="E75" s="30"/>
    </row>
    <row r="76" spans="2:5" s="2" customFormat="1" ht="12.75">
      <c r="B76" s="24"/>
      <c r="D76" s="13"/>
      <c r="E76" s="30"/>
    </row>
    <row r="77" spans="4:5" s="2" customFormat="1" ht="12.75">
      <c r="D77" s="13"/>
      <c r="E77" s="30"/>
    </row>
    <row r="78" spans="2:5" s="2" customFormat="1" ht="12.75">
      <c r="B78" s="5"/>
      <c r="D78" s="13"/>
      <c r="E78" s="30"/>
    </row>
    <row r="79" spans="2:5" s="2" customFormat="1" ht="12.75">
      <c r="B79" s="5"/>
      <c r="D79" s="13"/>
      <c r="E79" s="30"/>
    </row>
    <row r="80" spans="2:5" s="2" customFormat="1" ht="12.75">
      <c r="B80" s="5"/>
      <c r="D80" s="13"/>
      <c r="E80" s="30"/>
    </row>
    <row r="81" spans="2:5" s="2" customFormat="1" ht="12.75">
      <c r="B81" s="24"/>
      <c r="D81" s="13"/>
      <c r="E81" s="30"/>
    </row>
    <row r="82" spans="4:5" s="2" customFormat="1" ht="12.75">
      <c r="D82" s="13"/>
      <c r="E82" s="30"/>
    </row>
    <row r="83" spans="2:5" s="2" customFormat="1" ht="12.75">
      <c r="B83" s="5"/>
      <c r="D83" s="13"/>
      <c r="E83" s="30"/>
    </row>
    <row r="84" spans="2:5" s="2" customFormat="1" ht="12.75">
      <c r="B84" s="5"/>
      <c r="D84" s="13"/>
      <c r="E84" s="30"/>
    </row>
    <row r="85" spans="2:5" s="2" customFormat="1" ht="12.75">
      <c r="B85" s="5"/>
      <c r="D85" s="13"/>
      <c r="E85" s="30"/>
    </row>
    <row r="86" spans="2:5" s="2" customFormat="1" ht="12.75">
      <c r="B86" s="24"/>
      <c r="D86" s="13"/>
      <c r="E86" s="30"/>
    </row>
    <row r="87" spans="4:5" s="2" customFormat="1" ht="12.75">
      <c r="D87" s="13"/>
      <c r="E87" s="30"/>
    </row>
    <row r="88" spans="2:5" s="2" customFormat="1" ht="12.75">
      <c r="B88" s="5"/>
      <c r="D88" s="13"/>
      <c r="E88" s="30"/>
    </row>
    <row r="89" spans="2:5" s="2" customFormat="1" ht="12.75">
      <c r="B89" s="5"/>
      <c r="D89" s="13"/>
      <c r="E89" s="30"/>
    </row>
    <row r="90" spans="2:5" s="2" customFormat="1" ht="12.75">
      <c r="B90" s="5"/>
      <c r="D90" s="13"/>
      <c r="E90" s="30"/>
    </row>
    <row r="91" spans="2:5" s="2" customFormat="1" ht="12.75">
      <c r="B91" s="24"/>
      <c r="D91" s="13"/>
      <c r="E91" s="30"/>
    </row>
    <row r="92" spans="4:5" s="2" customFormat="1" ht="12.75">
      <c r="D92" s="13"/>
      <c r="E92" s="30"/>
    </row>
    <row r="93" spans="2:5" s="2" customFormat="1" ht="12.75">
      <c r="B93" s="5"/>
      <c r="D93" s="13"/>
      <c r="E93" s="30"/>
    </row>
    <row r="94" spans="2:5" s="2" customFormat="1" ht="12.75">
      <c r="B94" s="5"/>
      <c r="D94" s="13"/>
      <c r="E94" s="30"/>
    </row>
    <row r="95" spans="2:5" s="2" customFormat="1" ht="12.75">
      <c r="B95" s="5"/>
      <c r="D95" s="13"/>
      <c r="E95" s="30"/>
    </row>
    <row r="96" spans="2:5" s="2" customFormat="1" ht="12.75">
      <c r="B96" s="24"/>
      <c r="D96" s="13"/>
      <c r="E96" s="30"/>
    </row>
    <row r="97" spans="4:5" s="2" customFormat="1" ht="12.75">
      <c r="D97" s="13"/>
      <c r="E97" s="30"/>
    </row>
    <row r="98" spans="2:5" s="2" customFormat="1" ht="12.75">
      <c r="B98" s="5"/>
      <c r="D98" s="13"/>
      <c r="E98" s="30"/>
    </row>
    <row r="99" spans="2:5" s="2" customFormat="1" ht="12.75">
      <c r="B99" s="5"/>
      <c r="D99" s="13"/>
      <c r="E99" s="30"/>
    </row>
    <row r="100" spans="2:5" s="2" customFormat="1" ht="12.75">
      <c r="B100" s="5"/>
      <c r="D100" s="13"/>
      <c r="E100" s="30"/>
    </row>
    <row r="101" spans="2:5" s="2" customFormat="1" ht="12.75">
      <c r="B101" s="24"/>
      <c r="D101" s="13"/>
      <c r="E101" s="30"/>
    </row>
    <row r="102" spans="4:5" s="2" customFormat="1" ht="12.75">
      <c r="D102" s="13"/>
      <c r="E102" s="30"/>
    </row>
    <row r="103" spans="2:5" s="2" customFormat="1" ht="12.75">
      <c r="B103" s="5"/>
      <c r="D103" s="13"/>
      <c r="E103" s="30"/>
    </row>
    <row r="104" spans="2:5" s="2" customFormat="1" ht="12.75">
      <c r="B104" s="5"/>
      <c r="D104" s="13"/>
      <c r="E104" s="30"/>
    </row>
    <row r="105" spans="2:5" s="2" customFormat="1" ht="12.75">
      <c r="B105" s="5"/>
      <c r="D105" s="13"/>
      <c r="E105" s="30"/>
    </row>
    <row r="106" spans="2:5" s="2" customFormat="1" ht="12.75">
      <c r="B106" s="24"/>
      <c r="D106" s="13"/>
      <c r="E106" s="30"/>
    </row>
    <row r="107" spans="4:5" s="2" customFormat="1" ht="12.75">
      <c r="D107" s="13"/>
      <c r="E107" s="30"/>
    </row>
    <row r="108" spans="2:5" s="2" customFormat="1" ht="12.75">
      <c r="B108" s="5"/>
      <c r="D108" s="13"/>
      <c r="E108" s="30"/>
    </row>
    <row r="109" spans="2:5" s="2" customFormat="1" ht="12.75">
      <c r="B109" s="5"/>
      <c r="D109" s="13"/>
      <c r="E109" s="30"/>
    </row>
    <row r="110" spans="2:5" s="2" customFormat="1" ht="12.75">
      <c r="B110" s="5"/>
      <c r="D110" s="13"/>
      <c r="E110" s="30"/>
    </row>
    <row r="111" spans="2:5" s="2" customFormat="1" ht="12.75">
      <c r="B111" s="24"/>
      <c r="D111" s="13"/>
      <c r="E111" s="30"/>
    </row>
    <row r="112" spans="4:5" s="2" customFormat="1" ht="12.75">
      <c r="D112" s="13"/>
      <c r="E112" s="30"/>
    </row>
    <row r="113" spans="2:5" s="2" customFormat="1" ht="12.75">
      <c r="B113" s="5"/>
      <c r="D113" s="13"/>
      <c r="E113" s="30"/>
    </row>
    <row r="114" spans="2:5" s="2" customFormat="1" ht="12.75">
      <c r="B114" s="5"/>
      <c r="D114" s="13"/>
      <c r="E114" s="30"/>
    </row>
    <row r="115" spans="2:5" s="2" customFormat="1" ht="12.75">
      <c r="B115" s="5"/>
      <c r="D115" s="13"/>
      <c r="E115" s="30"/>
    </row>
    <row r="116" spans="2:5" s="2" customFormat="1" ht="12.75">
      <c r="B116" s="24"/>
      <c r="D116" s="13"/>
      <c r="E116" s="30"/>
    </row>
    <row r="117" spans="4:5" s="2" customFormat="1" ht="12.75">
      <c r="D117" s="13"/>
      <c r="E117" s="30"/>
    </row>
    <row r="118" spans="2:5" s="2" customFormat="1" ht="12.75">
      <c r="B118" s="5"/>
      <c r="D118" s="13"/>
      <c r="E118" s="30"/>
    </row>
    <row r="119" spans="2:5" s="2" customFormat="1" ht="12.75">
      <c r="B119" s="5"/>
      <c r="D119" s="13"/>
      <c r="E119" s="30"/>
    </row>
    <row r="120" spans="2:5" s="2" customFormat="1" ht="12.75">
      <c r="B120" s="5"/>
      <c r="D120" s="13"/>
      <c r="E120" s="30"/>
    </row>
    <row r="121" spans="2:5" s="2" customFormat="1" ht="12.75">
      <c r="B121" s="24"/>
      <c r="D121" s="13"/>
      <c r="E121" s="30"/>
    </row>
    <row r="122" spans="4:5" s="2" customFormat="1" ht="12.75">
      <c r="D122" s="13"/>
      <c r="E122" s="30"/>
    </row>
    <row r="123" spans="2:5" s="2" customFormat="1" ht="12.75">
      <c r="B123" s="5"/>
      <c r="D123" s="13"/>
      <c r="E123" s="30"/>
    </row>
    <row r="124" spans="2:5" s="2" customFormat="1" ht="12.75">
      <c r="B124" s="5"/>
      <c r="D124" s="13"/>
      <c r="E124" s="30"/>
    </row>
    <row r="125" spans="2:5" s="2" customFormat="1" ht="12.75">
      <c r="B125" s="5"/>
      <c r="D125" s="13"/>
      <c r="E125" s="30"/>
    </row>
    <row r="126" spans="2:5" s="2" customFormat="1" ht="12.75">
      <c r="B126" s="24"/>
      <c r="D126" s="13"/>
      <c r="E126" s="30"/>
    </row>
    <row r="127" spans="4:5" s="2" customFormat="1" ht="12.75">
      <c r="D127" s="13"/>
      <c r="E127" s="30"/>
    </row>
    <row r="128" spans="2:5" s="2" customFormat="1" ht="12.75">
      <c r="B128" s="5"/>
      <c r="D128" s="13"/>
      <c r="E128" s="30"/>
    </row>
    <row r="129" spans="2:5" s="2" customFormat="1" ht="12.75">
      <c r="B129" s="5"/>
      <c r="D129" s="13"/>
      <c r="E129" s="30"/>
    </row>
    <row r="130" spans="2:5" s="2" customFormat="1" ht="12.75">
      <c r="B130" s="5"/>
      <c r="D130" s="13"/>
      <c r="E130" s="30"/>
    </row>
    <row r="131" spans="2:5" s="2" customFormat="1" ht="12.75">
      <c r="B131" s="24"/>
      <c r="D131" s="13"/>
      <c r="E131" s="30"/>
    </row>
    <row r="132" spans="4:5" s="2" customFormat="1" ht="12.75">
      <c r="D132" s="13"/>
      <c r="E132" s="30"/>
    </row>
    <row r="133" spans="2:5" s="2" customFormat="1" ht="12.75">
      <c r="B133" s="5"/>
      <c r="D133" s="13"/>
      <c r="E133" s="30"/>
    </row>
    <row r="134" spans="2:5" s="2" customFormat="1" ht="12.75">
      <c r="B134" s="5"/>
      <c r="D134" s="13"/>
      <c r="E134" s="30"/>
    </row>
    <row r="135" spans="2:5" s="2" customFormat="1" ht="12.75">
      <c r="B135" s="5"/>
      <c r="D135" s="13"/>
      <c r="E135" s="30"/>
    </row>
    <row r="136" spans="2:5" s="2" customFormat="1" ht="12.75">
      <c r="B136" s="24"/>
      <c r="D136" s="13"/>
      <c r="E136" s="30"/>
    </row>
    <row r="137" spans="4:5" s="2" customFormat="1" ht="12.75">
      <c r="D137" s="13"/>
      <c r="E137" s="30"/>
    </row>
    <row r="138" spans="2:5" s="2" customFormat="1" ht="12.75">
      <c r="B138" s="5"/>
      <c r="D138" s="13"/>
      <c r="E138" s="30"/>
    </row>
    <row r="139" spans="2:5" s="2" customFormat="1" ht="12.75">
      <c r="B139" s="5"/>
      <c r="D139" s="13"/>
      <c r="E139" s="30"/>
    </row>
    <row r="140" spans="2:5" s="2" customFormat="1" ht="12.75">
      <c r="B140" s="5"/>
      <c r="D140" s="13"/>
      <c r="E140" s="30"/>
    </row>
    <row r="141" spans="2:5" s="2" customFormat="1" ht="12.75">
      <c r="B141" s="24"/>
      <c r="D141" s="13"/>
      <c r="E141" s="30"/>
    </row>
    <row r="142" spans="4:5" s="2" customFormat="1" ht="12.75">
      <c r="D142" s="13"/>
      <c r="E142" s="30"/>
    </row>
    <row r="143" spans="2:5" s="2" customFormat="1" ht="12.75">
      <c r="B143" s="5"/>
      <c r="D143" s="13"/>
      <c r="E143" s="30"/>
    </row>
    <row r="144" spans="2:5" s="2" customFormat="1" ht="12.75">
      <c r="B144" s="5"/>
      <c r="E144" s="30"/>
    </row>
    <row r="145" spans="2:5" s="2" customFormat="1" ht="12.75">
      <c r="B145" s="5"/>
      <c r="E145" s="30"/>
    </row>
    <row r="146" spans="2:5" s="2" customFormat="1" ht="12.75">
      <c r="B146" s="24"/>
      <c r="E146" s="30"/>
    </row>
    <row r="147" s="2" customFormat="1" ht="12.75">
      <c r="E147" s="30"/>
    </row>
    <row r="148" spans="2:5" s="2" customFormat="1" ht="12.75">
      <c r="B148" s="5"/>
      <c r="E148" s="30"/>
    </row>
    <row r="149" spans="2:5" s="2" customFormat="1" ht="12.75">
      <c r="B149" s="5"/>
      <c r="E149" s="30"/>
    </row>
    <row r="150" spans="2:5" s="2" customFormat="1" ht="12.75">
      <c r="B150" s="5"/>
      <c r="E150" s="30"/>
    </row>
    <row r="151" spans="2:5" s="2" customFormat="1" ht="12.75">
      <c r="B151" s="24"/>
      <c r="E151" s="30"/>
    </row>
    <row r="152" s="2" customFormat="1" ht="12.75">
      <c r="E152" s="30"/>
    </row>
    <row r="153" spans="2:5" s="2" customFormat="1" ht="12.75">
      <c r="B153" s="5"/>
      <c r="E153" s="30"/>
    </row>
    <row r="154" spans="2:5" s="2" customFormat="1" ht="12.75">
      <c r="B154" s="5"/>
      <c r="E154" s="30"/>
    </row>
    <row r="155" spans="2:5" s="2" customFormat="1" ht="12.75">
      <c r="B155" s="5"/>
      <c r="E155" s="30"/>
    </row>
    <row r="156" spans="2:5" s="2" customFormat="1" ht="12.75">
      <c r="B156" s="24"/>
      <c r="E156" s="30"/>
    </row>
    <row r="157" s="2" customFormat="1" ht="12.75">
      <c r="E157" s="30"/>
    </row>
    <row r="158" spans="2:5" s="2" customFormat="1" ht="12.75">
      <c r="B158" s="5"/>
      <c r="E158" s="30"/>
    </row>
    <row r="159" spans="2:5" s="2" customFormat="1" ht="12.75">
      <c r="B159" s="5"/>
      <c r="E159" s="30"/>
    </row>
    <row r="160" spans="2:5" s="2" customFormat="1" ht="12.75">
      <c r="B160" s="5"/>
      <c r="E160" s="30"/>
    </row>
    <row r="161" spans="2:5" s="2" customFormat="1" ht="12.75">
      <c r="B161" s="24"/>
      <c r="E161" s="30"/>
    </row>
    <row r="162" s="2" customFormat="1" ht="12.75">
      <c r="E162" s="30"/>
    </row>
    <row r="163" spans="2:5" s="2" customFormat="1" ht="12.75">
      <c r="B163" s="5"/>
      <c r="E163" s="30"/>
    </row>
    <row r="164" spans="2:5" s="2" customFormat="1" ht="12.75">
      <c r="B164" s="5"/>
      <c r="E164" s="30"/>
    </row>
    <row r="165" spans="2:5" s="2" customFormat="1" ht="12.75">
      <c r="B165" s="5"/>
      <c r="E165" s="30"/>
    </row>
    <row r="166" spans="2:5" s="2" customFormat="1" ht="12.75">
      <c r="B166" s="24"/>
      <c r="E166" s="30"/>
    </row>
    <row r="167" s="2" customFormat="1" ht="12.75">
      <c r="E167" s="30"/>
    </row>
    <row r="168" spans="2:5" s="2" customFormat="1" ht="12.75">
      <c r="B168" s="5"/>
      <c r="E168" s="30"/>
    </row>
    <row r="169" spans="2:5" s="2" customFormat="1" ht="12.75">
      <c r="B169" s="5"/>
      <c r="E169" s="30"/>
    </row>
    <row r="170" spans="2:5" s="2" customFormat="1" ht="12.75">
      <c r="B170" s="5"/>
      <c r="E170" s="30"/>
    </row>
    <row r="171" spans="2:5" s="2" customFormat="1" ht="12.75">
      <c r="B171" s="24"/>
      <c r="E171" s="30"/>
    </row>
    <row r="172" s="2" customFormat="1" ht="12.75">
      <c r="E172" s="30"/>
    </row>
    <row r="173" spans="2:5" s="2" customFormat="1" ht="12.75">
      <c r="B173" s="5"/>
      <c r="E173" s="30"/>
    </row>
    <row r="174" spans="2:5" s="2" customFormat="1" ht="12.75">
      <c r="B174" s="5"/>
      <c r="E174" s="30"/>
    </row>
    <row r="175" spans="2:5" s="2" customFormat="1" ht="12.75">
      <c r="B175" s="5"/>
      <c r="E175" s="30"/>
    </row>
    <row r="176" spans="2:5" s="2" customFormat="1" ht="12.75">
      <c r="B176" s="24"/>
      <c r="E176" s="30"/>
    </row>
    <row r="177" s="2" customFormat="1" ht="12.75">
      <c r="E177" s="30"/>
    </row>
    <row r="178" spans="2:5" s="2" customFormat="1" ht="12.75">
      <c r="B178" s="5"/>
      <c r="E178" s="30"/>
    </row>
    <row r="179" spans="2:5" s="2" customFormat="1" ht="12.75">
      <c r="B179" s="5"/>
      <c r="E179" s="30"/>
    </row>
    <row r="180" spans="2:5" s="2" customFormat="1" ht="12.75">
      <c r="B180" s="5"/>
      <c r="E180" s="30"/>
    </row>
    <row r="181" spans="2:5" s="2" customFormat="1" ht="12.75">
      <c r="B181" s="24"/>
      <c r="E181" s="30"/>
    </row>
    <row r="182" s="2" customFormat="1" ht="12.75">
      <c r="E182" s="30"/>
    </row>
    <row r="183" spans="2:5" s="2" customFormat="1" ht="12.75">
      <c r="B183" s="5"/>
      <c r="E183" s="30"/>
    </row>
    <row r="184" spans="2:5" s="2" customFormat="1" ht="12.75">
      <c r="B184" s="5"/>
      <c r="E184" s="30"/>
    </row>
    <row r="185" spans="2:5" s="2" customFormat="1" ht="12.75">
      <c r="B185" s="5"/>
      <c r="E185" s="30"/>
    </row>
    <row r="186" spans="2:5" s="2" customFormat="1" ht="12.75">
      <c r="B186" s="24"/>
      <c r="E186" s="30"/>
    </row>
    <row r="187" s="2" customFormat="1" ht="12.75">
      <c r="E187" s="30"/>
    </row>
    <row r="188" spans="2:5" s="2" customFormat="1" ht="12.75">
      <c r="B188" s="5"/>
      <c r="E188" s="30"/>
    </row>
    <row r="189" spans="2:5" s="2" customFormat="1" ht="12.75">
      <c r="B189" s="5"/>
      <c r="E189" s="30"/>
    </row>
    <row r="190" spans="2:5" s="2" customFormat="1" ht="12.75">
      <c r="B190" s="5"/>
      <c r="E190" s="30"/>
    </row>
    <row r="191" spans="2:5" s="2" customFormat="1" ht="12.75">
      <c r="B191" s="24"/>
      <c r="E191" s="30"/>
    </row>
    <row r="192" s="2" customFormat="1" ht="12.75">
      <c r="E192" s="30"/>
    </row>
    <row r="193" spans="2:5" s="2" customFormat="1" ht="12.75">
      <c r="B193" s="5"/>
      <c r="E193" s="30"/>
    </row>
    <row r="194" spans="2:5" s="2" customFormat="1" ht="12.75">
      <c r="B194" s="5"/>
      <c r="E194" s="30"/>
    </row>
    <row r="195" spans="2:5" s="2" customFormat="1" ht="12.75">
      <c r="B195" s="5"/>
      <c r="E195" s="30"/>
    </row>
    <row r="196" spans="2:5" s="2" customFormat="1" ht="12.75">
      <c r="B196" s="24"/>
      <c r="E196" s="30"/>
    </row>
    <row r="197" s="2" customFormat="1" ht="12.75">
      <c r="E197" s="30"/>
    </row>
    <row r="198" spans="2:5" s="2" customFormat="1" ht="12.75">
      <c r="B198" s="5"/>
      <c r="E198" s="30"/>
    </row>
    <row r="199" spans="2:5" s="2" customFormat="1" ht="12.75">
      <c r="B199" s="5"/>
      <c r="E199" s="30"/>
    </row>
    <row r="200" spans="2:5" s="2" customFormat="1" ht="12.75">
      <c r="B200" s="5"/>
      <c r="E200" s="30"/>
    </row>
    <row r="201" spans="2:5" s="2" customFormat="1" ht="12.75">
      <c r="B201" s="24"/>
      <c r="E201" s="30"/>
    </row>
    <row r="202" s="2" customFormat="1" ht="12.75">
      <c r="E202" s="30"/>
    </row>
    <row r="203" spans="2:5" s="2" customFormat="1" ht="12.75">
      <c r="B203" s="5"/>
      <c r="E203" s="30"/>
    </row>
    <row r="204" spans="2:5" s="2" customFormat="1" ht="12.75">
      <c r="B204" s="5"/>
      <c r="E204" s="30"/>
    </row>
    <row r="205" spans="2:5" s="2" customFormat="1" ht="12.75">
      <c r="B205" s="5"/>
      <c r="E205" s="30"/>
    </row>
    <row r="206" spans="2:5" s="2" customFormat="1" ht="12.75">
      <c r="B206" s="24"/>
      <c r="E206" s="30"/>
    </row>
    <row r="207" s="2" customFormat="1" ht="12.75">
      <c r="E207" s="30"/>
    </row>
    <row r="208" spans="2:5" s="2" customFormat="1" ht="12.75">
      <c r="B208" s="5"/>
      <c r="E208" s="30"/>
    </row>
    <row r="209" spans="2:5" s="2" customFormat="1" ht="12.75">
      <c r="B209" s="5"/>
      <c r="E209" s="30"/>
    </row>
    <row r="210" spans="2:5" s="2" customFormat="1" ht="12.75">
      <c r="B210" s="5"/>
      <c r="E210" s="30"/>
    </row>
    <row r="211" spans="2:5" s="2" customFormat="1" ht="12.75">
      <c r="B211" s="24"/>
      <c r="E211" s="30"/>
    </row>
    <row r="212" s="2" customFormat="1" ht="12.75">
      <c r="E212" s="30"/>
    </row>
    <row r="213" spans="2:5" s="2" customFormat="1" ht="12.75">
      <c r="B213" s="5"/>
      <c r="E213" s="30"/>
    </row>
    <row r="214" spans="2:5" s="2" customFormat="1" ht="12.75">
      <c r="B214" s="5"/>
      <c r="E214" s="30"/>
    </row>
    <row r="215" spans="2:5" s="2" customFormat="1" ht="12.75">
      <c r="B215" s="5"/>
      <c r="E215" s="30"/>
    </row>
    <row r="216" spans="2:5" s="2" customFormat="1" ht="12.75">
      <c r="B216" s="24"/>
      <c r="E216" s="30"/>
    </row>
    <row r="217" s="2" customFormat="1" ht="12.75">
      <c r="E217" s="30"/>
    </row>
    <row r="218" spans="2:5" s="2" customFormat="1" ht="12.75">
      <c r="B218" s="5"/>
      <c r="E218" s="30"/>
    </row>
    <row r="219" spans="2:5" s="2" customFormat="1" ht="12.75">
      <c r="B219" s="5"/>
      <c r="E219" s="30"/>
    </row>
    <row r="220" spans="2:5" s="2" customFormat="1" ht="12.75">
      <c r="B220" s="5"/>
      <c r="E220" s="30"/>
    </row>
    <row r="221" spans="2:5" s="2" customFormat="1" ht="12.75">
      <c r="B221" s="24"/>
      <c r="E221" s="30"/>
    </row>
    <row r="222" s="2" customFormat="1" ht="12.75">
      <c r="E222" s="30"/>
    </row>
    <row r="223" spans="2:5" s="2" customFormat="1" ht="12.75">
      <c r="B223" s="5"/>
      <c r="E223" s="30"/>
    </row>
    <row r="224" spans="2:5" s="2" customFormat="1" ht="12.75">
      <c r="B224" s="5"/>
      <c r="E224" s="30"/>
    </row>
    <row r="225" spans="2:5" s="2" customFormat="1" ht="12.75">
      <c r="B225" s="5"/>
      <c r="E225" s="30"/>
    </row>
    <row r="226" spans="2:5" s="2" customFormat="1" ht="12.75">
      <c r="B226" s="24"/>
      <c r="E226" s="30"/>
    </row>
    <row r="227" s="2" customFormat="1" ht="12.75">
      <c r="E227" s="30"/>
    </row>
    <row r="228" spans="2:5" s="2" customFormat="1" ht="12.75">
      <c r="B228" s="5"/>
      <c r="E228" s="30"/>
    </row>
    <row r="229" spans="2:5" s="2" customFormat="1" ht="12.75">
      <c r="B229" s="5"/>
      <c r="E229" s="30"/>
    </row>
    <row r="230" spans="2:5" s="2" customFormat="1" ht="12.75">
      <c r="B230" s="5"/>
      <c r="E230" s="30"/>
    </row>
    <row r="231" spans="2:5" s="2" customFormat="1" ht="12.75">
      <c r="B231" s="24"/>
      <c r="E231" s="30"/>
    </row>
    <row r="232" s="2" customFormat="1" ht="12.75">
      <c r="E232" s="30"/>
    </row>
    <row r="233" spans="2:5" s="2" customFormat="1" ht="12.75">
      <c r="B233" s="5"/>
      <c r="E233" s="30"/>
    </row>
    <row r="234" spans="2:5" s="2" customFormat="1" ht="12.75">
      <c r="B234" s="5"/>
      <c r="E234" s="30"/>
    </row>
    <row r="235" s="2" customFormat="1" ht="12.75">
      <c r="E235" s="30"/>
    </row>
    <row r="236" spans="2:5" s="2" customFormat="1" ht="12.75">
      <c r="B236" s="23"/>
      <c r="E236" s="30"/>
    </row>
    <row r="237" spans="2:5" s="2" customFormat="1" ht="12.75">
      <c r="B237" s="5"/>
      <c r="E237" s="30"/>
    </row>
    <row r="238" spans="2:5" s="2" customFormat="1" ht="12.75">
      <c r="B238" s="5"/>
      <c r="E238" s="30"/>
    </row>
    <row r="239" spans="2:5" s="2" customFormat="1" ht="12.75">
      <c r="B239" s="24"/>
      <c r="E239" s="30"/>
    </row>
    <row r="240" s="2" customFormat="1" ht="12.75">
      <c r="E240" s="30"/>
    </row>
    <row r="241" spans="2:5" s="2" customFormat="1" ht="12.75">
      <c r="B241" s="5"/>
      <c r="E241" s="30"/>
    </row>
    <row r="242" spans="2:5" s="2" customFormat="1" ht="12.75">
      <c r="B242" s="5"/>
      <c r="E242" s="30"/>
    </row>
    <row r="243" s="2" customFormat="1" ht="12.75">
      <c r="E243" s="30"/>
    </row>
    <row r="244" spans="2:5" s="2" customFormat="1" ht="12.75">
      <c r="B244" s="23"/>
      <c r="E244" s="30"/>
    </row>
    <row r="245" spans="2:5" s="2" customFormat="1" ht="12.75">
      <c r="B245" s="5"/>
      <c r="E245" s="30"/>
    </row>
    <row r="246" spans="2:5" s="2" customFormat="1" ht="12.75">
      <c r="B246" s="5"/>
      <c r="E246" s="30"/>
    </row>
    <row r="247" spans="2:5" s="2" customFormat="1" ht="12.75">
      <c r="B247" s="24"/>
      <c r="E247" s="30"/>
    </row>
    <row r="248" s="2" customFormat="1" ht="12.75">
      <c r="E248" s="30"/>
    </row>
    <row r="249" spans="2:5" s="2" customFormat="1" ht="12.75">
      <c r="B249" s="5"/>
      <c r="E249" s="30"/>
    </row>
    <row r="250" spans="2:5" s="2" customFormat="1" ht="12.75">
      <c r="B250" s="5"/>
      <c r="E250" s="30"/>
    </row>
    <row r="251" s="2" customFormat="1" ht="12.75">
      <c r="E251" s="30"/>
    </row>
    <row r="252" spans="2:5" s="2" customFormat="1" ht="12.75">
      <c r="B252" s="23"/>
      <c r="E252" s="30"/>
    </row>
    <row r="253" spans="2:5" s="2" customFormat="1" ht="12.75">
      <c r="B253" s="5"/>
      <c r="E253" s="30"/>
    </row>
    <row r="254" spans="2:5" s="2" customFormat="1" ht="12.75">
      <c r="B254" s="5"/>
      <c r="E254" s="30"/>
    </row>
    <row r="255" spans="2:5" s="2" customFormat="1" ht="12.75">
      <c r="B255" s="24"/>
      <c r="E255" s="30"/>
    </row>
    <row r="256" s="2" customFormat="1" ht="12.75">
      <c r="E256" s="30"/>
    </row>
    <row r="257" spans="2:5" s="2" customFormat="1" ht="12.75">
      <c r="B257" s="5"/>
      <c r="E257" s="30"/>
    </row>
    <row r="258" spans="2:5" s="2" customFormat="1" ht="12.75">
      <c r="B258" s="5"/>
      <c r="E258" s="30"/>
    </row>
    <row r="259" s="2" customFormat="1" ht="12.75">
      <c r="E259" s="30"/>
    </row>
    <row r="260" spans="2:5" s="2" customFormat="1" ht="12.75">
      <c r="B260" s="23"/>
      <c r="E260" s="30"/>
    </row>
    <row r="261" spans="2:5" s="2" customFormat="1" ht="12.75">
      <c r="B261" s="5"/>
      <c r="E261" s="30"/>
    </row>
    <row r="262" spans="2:5" s="2" customFormat="1" ht="12.75">
      <c r="B262" s="5"/>
      <c r="E262" s="30"/>
    </row>
    <row r="263" spans="2:5" s="2" customFormat="1" ht="12.75">
      <c r="B263" s="24"/>
      <c r="E263" s="30"/>
    </row>
    <row r="264" s="2" customFormat="1" ht="12.75">
      <c r="E264" s="30"/>
    </row>
    <row r="265" spans="2:5" s="2" customFormat="1" ht="12.75">
      <c r="B265" s="5"/>
      <c r="E265" s="30"/>
    </row>
    <row r="266" spans="2:5" s="2" customFormat="1" ht="12.75">
      <c r="B266" s="5"/>
      <c r="E266" s="30"/>
    </row>
    <row r="267" s="2" customFormat="1" ht="12.75">
      <c r="E267" s="30"/>
    </row>
    <row r="268" spans="2:5" s="2" customFormat="1" ht="12.75">
      <c r="B268" s="23"/>
      <c r="E268" s="30"/>
    </row>
    <row r="269" spans="2:5" s="2" customFormat="1" ht="12.75">
      <c r="B269" s="5"/>
      <c r="E269" s="30"/>
    </row>
    <row r="270" spans="2:5" s="2" customFormat="1" ht="12.75">
      <c r="B270" s="5"/>
      <c r="E270" s="30"/>
    </row>
    <row r="271" spans="2:5" s="2" customFormat="1" ht="12.75">
      <c r="B271" s="24"/>
      <c r="E271" s="30"/>
    </row>
    <row r="272" s="2" customFormat="1" ht="12.75">
      <c r="E272" s="30"/>
    </row>
    <row r="273" spans="2:5" s="2" customFormat="1" ht="12.75">
      <c r="B273" s="5"/>
      <c r="E273" s="30"/>
    </row>
    <row r="274" spans="2:5" s="2" customFormat="1" ht="12.75">
      <c r="B274" s="5"/>
      <c r="E274" s="30"/>
    </row>
    <row r="275" s="2" customFormat="1" ht="12.75">
      <c r="E275" s="30"/>
    </row>
    <row r="276" spans="2:5" s="2" customFormat="1" ht="12.75">
      <c r="B276" s="23"/>
      <c r="E276" s="30"/>
    </row>
    <row r="277" spans="2:5" s="2" customFormat="1" ht="12.75">
      <c r="B277" s="5"/>
      <c r="E277" s="30"/>
    </row>
    <row r="278" spans="2:5" s="2" customFormat="1" ht="12.75">
      <c r="B278" s="5"/>
      <c r="E278" s="30"/>
    </row>
    <row r="279" spans="2:5" s="2" customFormat="1" ht="12.75">
      <c r="B279" s="24"/>
      <c r="E279" s="30"/>
    </row>
    <row r="280" s="2" customFormat="1" ht="12.75">
      <c r="E280" s="30"/>
    </row>
    <row r="281" spans="2:5" s="2" customFormat="1" ht="12.75">
      <c r="B281" s="5"/>
      <c r="E281" s="30"/>
    </row>
    <row r="282" spans="2:5" s="2" customFormat="1" ht="12.75">
      <c r="B282" s="5"/>
      <c r="E282" s="30"/>
    </row>
    <row r="283" s="2" customFormat="1" ht="12.75">
      <c r="E283" s="30"/>
    </row>
    <row r="284" spans="2:5" s="2" customFormat="1" ht="12.75">
      <c r="B284" s="23"/>
      <c r="E284" s="30"/>
    </row>
    <row r="285" spans="2:5" s="2" customFormat="1" ht="12.75">
      <c r="B285" s="5"/>
      <c r="E285" s="30"/>
    </row>
    <row r="286" spans="2:5" s="2" customFormat="1" ht="12.75">
      <c r="B286" s="5"/>
      <c r="E286" s="30"/>
    </row>
    <row r="287" spans="2:5" s="2" customFormat="1" ht="12.75">
      <c r="B287" s="24"/>
      <c r="E287" s="30"/>
    </row>
    <row r="288" s="2" customFormat="1" ht="12.75">
      <c r="E288" s="30"/>
    </row>
    <row r="289" spans="2:5" s="2" customFormat="1" ht="12.75">
      <c r="B289" s="5"/>
      <c r="E289" s="30"/>
    </row>
    <row r="290" spans="2:5" s="2" customFormat="1" ht="12.75">
      <c r="B290" s="5"/>
      <c r="E290" s="30"/>
    </row>
    <row r="291" s="2" customFormat="1" ht="12.75">
      <c r="E291" s="30"/>
    </row>
    <row r="292" spans="2:5" s="2" customFormat="1" ht="12.75">
      <c r="B292" s="23"/>
      <c r="E292" s="30"/>
    </row>
    <row r="293" spans="2:5" s="2" customFormat="1" ht="12.75">
      <c r="B293" s="5"/>
      <c r="E293" s="30"/>
    </row>
    <row r="294" spans="2:5" s="2" customFormat="1" ht="12.75">
      <c r="B294" s="5"/>
      <c r="E294" s="30"/>
    </row>
    <row r="295" spans="2:5" s="2" customFormat="1" ht="12.75">
      <c r="B295" s="24"/>
      <c r="E295" s="30"/>
    </row>
    <row r="296" s="2" customFormat="1" ht="12.75">
      <c r="E296" s="30"/>
    </row>
    <row r="297" spans="2:5" s="2" customFormat="1" ht="12.75">
      <c r="B297" s="5"/>
      <c r="E297" s="30"/>
    </row>
    <row r="298" spans="2:5" s="2" customFormat="1" ht="12.75">
      <c r="B298" s="5"/>
      <c r="E298" s="30"/>
    </row>
    <row r="299" s="2" customFormat="1" ht="12.75">
      <c r="E299" s="30"/>
    </row>
    <row r="300" spans="2:5" s="2" customFormat="1" ht="12.75">
      <c r="B300" s="23"/>
      <c r="E300" s="30"/>
    </row>
    <row r="301" spans="2:5" s="2" customFormat="1" ht="12.75">
      <c r="B301" s="5"/>
      <c r="E301" s="30"/>
    </row>
    <row r="302" spans="2:5" s="2" customFormat="1" ht="12.75">
      <c r="B302" s="5"/>
      <c r="E302" s="30"/>
    </row>
    <row r="303" spans="2:5" s="2" customFormat="1" ht="12.75">
      <c r="B303" s="24"/>
      <c r="E303" s="30"/>
    </row>
    <row r="304" s="2" customFormat="1" ht="12.75">
      <c r="E304" s="30"/>
    </row>
    <row r="305" spans="2:5" s="2" customFormat="1" ht="12.75">
      <c r="B305" s="5"/>
      <c r="E305" s="30"/>
    </row>
    <row r="306" spans="2:5" s="2" customFormat="1" ht="12.75">
      <c r="B306" s="5"/>
      <c r="E306" s="30"/>
    </row>
    <row r="307" s="2" customFormat="1" ht="12.75">
      <c r="E307" s="30"/>
    </row>
    <row r="308" spans="2:5" s="2" customFormat="1" ht="12.75">
      <c r="B308" s="23"/>
      <c r="E308" s="30"/>
    </row>
    <row r="309" spans="2:5" s="2" customFormat="1" ht="12.75">
      <c r="B309" s="5"/>
      <c r="E309" s="30"/>
    </row>
    <row r="310" spans="2:5" s="2" customFormat="1" ht="12.75">
      <c r="B310" s="5"/>
      <c r="E310" s="30"/>
    </row>
    <row r="311" spans="2:5" s="2" customFormat="1" ht="12.75">
      <c r="B311" s="24"/>
      <c r="E311" s="30"/>
    </row>
    <row r="312" s="2" customFormat="1" ht="12.75">
      <c r="E312" s="30"/>
    </row>
    <row r="313" spans="2:5" s="2" customFormat="1" ht="12.75">
      <c r="B313" s="5"/>
      <c r="E313" s="30"/>
    </row>
    <row r="314" spans="2:5" s="2" customFormat="1" ht="12.75">
      <c r="B314" s="5"/>
      <c r="E314" s="30"/>
    </row>
    <row r="315" s="2" customFormat="1" ht="12.75">
      <c r="E315" s="30"/>
    </row>
    <row r="316" spans="2:5" s="2" customFormat="1" ht="12.75">
      <c r="B316" s="23"/>
      <c r="E316" s="30"/>
    </row>
    <row r="317" spans="2:5" s="2" customFormat="1" ht="12.75">
      <c r="B317" s="5"/>
      <c r="E317" s="30"/>
    </row>
    <row r="318" spans="2:5" s="2" customFormat="1" ht="12.75">
      <c r="B318" s="5"/>
      <c r="E318" s="30"/>
    </row>
    <row r="319" spans="2:5" s="2" customFormat="1" ht="12.75">
      <c r="B319" s="24"/>
      <c r="E319" s="30"/>
    </row>
    <row r="320" s="2" customFormat="1" ht="12.75">
      <c r="E320" s="30"/>
    </row>
    <row r="321" spans="2:5" s="2" customFormat="1" ht="12.75">
      <c r="B321" s="5"/>
      <c r="E321" s="30"/>
    </row>
    <row r="322" spans="2:5" s="2" customFormat="1" ht="12.75">
      <c r="B322" s="5"/>
      <c r="E322" s="30"/>
    </row>
    <row r="323" s="2" customFormat="1" ht="12.75">
      <c r="E323" s="30"/>
    </row>
    <row r="324" spans="2:5" s="2" customFormat="1" ht="12.75">
      <c r="B324" s="23"/>
      <c r="E324" s="30"/>
    </row>
    <row r="325" spans="2:5" s="2" customFormat="1" ht="12.75">
      <c r="B325" s="5"/>
      <c r="E325" s="30"/>
    </row>
    <row r="326" spans="2:5" s="2" customFormat="1" ht="12.75">
      <c r="B326" s="5"/>
      <c r="E326" s="30"/>
    </row>
    <row r="327" spans="2:5" s="2" customFormat="1" ht="12.75">
      <c r="B327" s="24"/>
      <c r="E327" s="30"/>
    </row>
    <row r="328" s="2" customFormat="1" ht="12.75">
      <c r="E328" s="30"/>
    </row>
    <row r="329" spans="2:5" s="2" customFormat="1" ht="12.75">
      <c r="B329" s="5"/>
      <c r="E329" s="30"/>
    </row>
    <row r="330" spans="2:5" s="2" customFormat="1" ht="12.75">
      <c r="B330" s="5"/>
      <c r="E330" s="30"/>
    </row>
    <row r="331" s="2" customFormat="1" ht="12.75">
      <c r="E331" s="30"/>
    </row>
    <row r="332" spans="2:5" s="2" customFormat="1" ht="12.75">
      <c r="B332" s="23"/>
      <c r="E332" s="30"/>
    </row>
    <row r="333" spans="2:5" s="2" customFormat="1" ht="12.75">
      <c r="B333" s="5"/>
      <c r="E333" s="30"/>
    </row>
    <row r="334" spans="2:5" s="2" customFormat="1" ht="12.75">
      <c r="B334" s="5"/>
      <c r="E334" s="30"/>
    </row>
    <row r="335" spans="2:5" s="2" customFormat="1" ht="12.75">
      <c r="B335" s="24"/>
      <c r="E335" s="30"/>
    </row>
    <row r="336" s="2" customFormat="1" ht="12.75">
      <c r="E336" s="30"/>
    </row>
    <row r="337" spans="2:5" s="2" customFormat="1" ht="12.75">
      <c r="B337" s="5"/>
      <c r="E337" s="30"/>
    </row>
    <row r="338" spans="2:5" s="2" customFormat="1" ht="12.75">
      <c r="B338" s="5"/>
      <c r="E338" s="30"/>
    </row>
    <row r="339" s="2" customFormat="1" ht="12.75">
      <c r="E339" s="30"/>
    </row>
    <row r="340" spans="2:5" s="2" customFormat="1" ht="12.75">
      <c r="B340" s="23"/>
      <c r="E340" s="30"/>
    </row>
    <row r="341" spans="2:5" s="2" customFormat="1" ht="12.75">
      <c r="B341" s="5"/>
      <c r="E341" s="30"/>
    </row>
    <row r="342" spans="2:5" s="2" customFormat="1" ht="12.75">
      <c r="B342" s="5"/>
      <c r="E342" s="30"/>
    </row>
    <row r="343" spans="2:5" s="2" customFormat="1" ht="12.75">
      <c r="B343" s="24"/>
      <c r="E343" s="30"/>
    </row>
    <row r="344" s="2" customFormat="1" ht="12.75">
      <c r="E344" s="30"/>
    </row>
    <row r="345" spans="2:5" s="2" customFormat="1" ht="12.75">
      <c r="B345" s="5"/>
      <c r="E345" s="30"/>
    </row>
    <row r="346" spans="2:5" s="2" customFormat="1" ht="12.75">
      <c r="B346" s="5"/>
      <c r="E346" s="30"/>
    </row>
    <row r="347" s="2" customFormat="1" ht="12.75">
      <c r="E347" s="30"/>
    </row>
    <row r="348" spans="2:5" s="2" customFormat="1" ht="12.75">
      <c r="B348" s="23"/>
      <c r="E348" s="30"/>
    </row>
    <row r="349" spans="2:5" s="2" customFormat="1" ht="12.75">
      <c r="B349" s="5"/>
      <c r="E349" s="30"/>
    </row>
    <row r="350" spans="2:5" s="2" customFormat="1" ht="12.75">
      <c r="B350" s="5"/>
      <c r="E350" s="30"/>
    </row>
    <row r="351" spans="2:5" s="2" customFormat="1" ht="12.75">
      <c r="B351" s="24"/>
      <c r="E351" s="30"/>
    </row>
    <row r="352" s="2" customFormat="1" ht="12.75">
      <c r="E352" s="30"/>
    </row>
    <row r="353" spans="2:5" s="2" customFormat="1" ht="12.75">
      <c r="B353" s="5"/>
      <c r="E353" s="30"/>
    </row>
    <row r="354" spans="2:5" s="2" customFormat="1" ht="12.75">
      <c r="B354" s="5"/>
      <c r="E354" s="30"/>
    </row>
    <row r="355" s="2" customFormat="1" ht="12.75">
      <c r="E355" s="30"/>
    </row>
    <row r="356" spans="2:5" s="2" customFormat="1" ht="12.75">
      <c r="B356" s="23"/>
      <c r="E356" s="30"/>
    </row>
    <row r="357" spans="2:5" s="2" customFormat="1" ht="12.75">
      <c r="B357" s="5"/>
      <c r="E357" s="30"/>
    </row>
    <row r="358" spans="2:5" s="2" customFormat="1" ht="12.75">
      <c r="B358" s="5"/>
      <c r="E358" s="30"/>
    </row>
    <row r="359" spans="2:5" s="2" customFormat="1" ht="12.75">
      <c r="B359" s="24"/>
      <c r="E359" s="30"/>
    </row>
    <row r="360" s="2" customFormat="1" ht="12.75">
      <c r="E360" s="30"/>
    </row>
    <row r="361" spans="2:5" s="2" customFormat="1" ht="12.75">
      <c r="B361" s="5"/>
      <c r="E361" s="30"/>
    </row>
    <row r="362" spans="2:5" s="2" customFormat="1" ht="12.75">
      <c r="B362" s="5"/>
      <c r="E362" s="30"/>
    </row>
    <row r="363" s="2" customFormat="1" ht="12.75">
      <c r="E363" s="30"/>
    </row>
    <row r="364" spans="2:5" s="2" customFormat="1" ht="12.75">
      <c r="B364" s="23"/>
      <c r="E364" s="30"/>
    </row>
    <row r="365" spans="2:5" s="2" customFormat="1" ht="12.75">
      <c r="B365" s="5"/>
      <c r="E365" s="30"/>
    </row>
    <row r="366" spans="2:5" s="2" customFormat="1" ht="12.75">
      <c r="B366" s="5"/>
      <c r="E366" s="30"/>
    </row>
    <row r="367" spans="2:5" s="2" customFormat="1" ht="12.75">
      <c r="B367" s="24"/>
      <c r="E367" s="30"/>
    </row>
    <row r="368" s="2" customFormat="1" ht="12.75">
      <c r="E368" s="30"/>
    </row>
    <row r="369" spans="2:5" s="2" customFormat="1" ht="12.75">
      <c r="B369" s="5"/>
      <c r="E369" s="30"/>
    </row>
    <row r="370" spans="2:5" s="2" customFormat="1" ht="12.75">
      <c r="B370" s="5"/>
      <c r="E370" s="30"/>
    </row>
    <row r="371" s="2" customFormat="1" ht="12.75">
      <c r="E371" s="30"/>
    </row>
    <row r="372" spans="2:5" s="2" customFormat="1" ht="12.75">
      <c r="B372" s="23"/>
      <c r="E372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1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Dikla</cp:lastModifiedBy>
  <cp:lastPrinted>2013-12-25T06:24:22Z</cp:lastPrinted>
  <dcterms:created xsi:type="dcterms:W3CDTF">2010-01-14T07:10:55Z</dcterms:created>
  <dcterms:modified xsi:type="dcterms:W3CDTF">2017-03-23T09:22:29Z</dcterms:modified>
  <cp:category/>
  <cp:version/>
  <cp:contentType/>
  <cp:contentStatus/>
</cp:coreProperties>
</file>