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הוצאות ישירות\2021\12.2021\בינלאומי\גל\אינטרנט\"/>
    </mc:Choice>
  </mc:AlternateContent>
  <bookViews>
    <workbookView xWindow="0" yWindow="0" windowWidth="19170" windowHeight="6900"/>
  </bookViews>
  <sheets>
    <sheet name="נספח 1" sheetId="4" r:id="rId1"/>
    <sheet name="מצרפי נספח 2" sheetId="2" r:id="rId2"/>
    <sheet name="מצרפי נספח 3" sheetId="3" r:id="rId3"/>
  </sheets>
  <calcPr calcId="162913"/>
</workbook>
</file>

<file path=xl/calcChain.xml><?xml version="1.0" encoding="utf-8"?>
<calcChain xmlns="http://schemas.openxmlformats.org/spreadsheetml/2006/main">
  <c r="D73" i="3" l="1"/>
  <c r="D72" i="3"/>
  <c r="D71" i="3"/>
  <c r="D70" i="3"/>
  <c r="B28" i="4"/>
  <c r="F28" i="4"/>
  <c r="J31" i="4"/>
  <c r="J30" i="4"/>
  <c r="N30" i="4"/>
  <c r="D15" i="2" l="1"/>
  <c r="F11" i="4"/>
  <c r="B11" i="4"/>
  <c r="D21" i="2"/>
  <c r="D16" i="2"/>
  <c r="J11" i="4"/>
  <c r="D29" i="3"/>
  <c r="N11" i="4" l="1"/>
  <c r="J10" i="4"/>
  <c r="D75" i="3" l="1"/>
  <c r="B29" i="4"/>
  <c r="F29" i="4"/>
  <c r="J29" i="4"/>
  <c r="J28" i="4"/>
  <c r="D12" i="2" l="1"/>
  <c r="D62" i="3" l="1"/>
  <c r="D66" i="3"/>
  <c r="D99" i="3" l="1"/>
  <c r="D64" i="3" l="1"/>
  <c r="D61" i="3"/>
  <c r="D65" i="3"/>
  <c r="D49" i="3" l="1"/>
  <c r="B31" i="4" l="1"/>
  <c r="D19" i="2" l="1"/>
  <c r="N29" i="4" l="1"/>
  <c r="B37" i="4" l="1"/>
  <c r="F37" i="4" l="1"/>
  <c r="D100" i="3" l="1"/>
  <c r="J37" i="4"/>
  <c r="D40" i="2" l="1"/>
  <c r="N10" i="4"/>
  <c r="D101" i="3" l="1"/>
  <c r="N37" i="4"/>
  <c r="N35" i="4"/>
  <c r="N34" i="4"/>
  <c r="N31" i="4"/>
  <c r="N28" i="4"/>
  <c r="N27" i="4"/>
  <c r="N26" i="4"/>
  <c r="N25" i="4"/>
  <c r="N24" i="4"/>
  <c r="N21" i="4"/>
  <c r="N20" i="4"/>
  <c r="N19" i="4"/>
  <c r="N15" i="4"/>
  <c r="N14" i="4"/>
</calcChain>
</file>

<file path=xl/sharedStrings.xml><?xml version="1.0" encoding="utf-8"?>
<sst xmlns="http://schemas.openxmlformats.org/spreadsheetml/2006/main" count="681" uniqueCount="180">
  <si>
    <t>גל גמל לבני 50 עד 60</t>
  </si>
  <si>
    <t>547</t>
  </si>
  <si>
    <t>מספר אישור אוצר</t>
  </si>
  <si>
    <t>0</t>
  </si>
  <si>
    <t xml:space="preserve">נספח 1 </t>
  </si>
  <si>
    <t/>
  </si>
  <si>
    <t>תאריך נכונות דו"ח</t>
  </si>
  <si>
    <t>נספח 1 - סך התשלומים ששולמו בעד כל סוג של הוצאה ישירה לתקופה המסתיימת ביום</t>
  </si>
  <si>
    <t>אלפי ש"ח</t>
  </si>
  <si>
    <t>סה"כ עמלות קנייה ומכירה</t>
  </si>
  <si>
    <t xml:space="preserve">1. </t>
  </si>
  <si>
    <t>א. סך עמלות קנייה ומכירה לצדדים קשורים</t>
  </si>
  <si>
    <t>ב. סך עמלות קנייה ומכירה לצדדים שאינם קשורים</t>
  </si>
  <si>
    <t>סה"כ עמלות קסטודיאן</t>
  </si>
  <si>
    <t xml:space="preserve">2. </t>
  </si>
  <si>
    <t>א. סך עמלות קסטודיאן לצדדים קשורים</t>
  </si>
  <si>
    <t>ב. סך עמלות קסטודיאן לצדדים שאינם קשורים</t>
  </si>
  <si>
    <t>סה"כ מהשקעות לא סחירות</t>
  </si>
  <si>
    <t xml:space="preserve">3. 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</si>
  <si>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</si>
  <si>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</si>
  <si>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</si>
  <si>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</si>
  <si>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>סה"כ עמלות ניהול חיצוני</t>
  </si>
  <si>
    <t xml:space="preserve">4. 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</si>
  <si>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</si>
  <si>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</si>
  <si>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</si>
  <si>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</si>
  <si>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</si>
  <si>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</si>
  <si>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</si>
  <si>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</si>
  <si>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סה"כ הוצאות אחרות</t>
  </si>
  <si>
    <t xml:space="preserve">5. </t>
  </si>
  <si>
    <t>א. סך הוצאות בעד ניהול תביעות</t>
  </si>
  <si>
    <t>ב. סך הוצאות בעד מתן משכנתאות</t>
  </si>
  <si>
    <t>סה"כ הוצאות ישירות</t>
  </si>
  <si>
    <t xml:space="preserve">6. </t>
  </si>
  <si>
    <t>שיעור הוצאות ישירות</t>
  </si>
  <si>
    <t xml:space="preserve">7. 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</si>
  <si>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</si>
  <si>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</si>
  <si>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</si>
  <si>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מתוך יתרת נכסים ממוצעת (באחוזים)</t>
  </si>
  <si>
    <t>סך הכל נכסים לסוף שנה קודמת</t>
  </si>
  <si>
    <t>2021-05-18</t>
  </si>
  <si>
    <t>13:57:59</t>
  </si>
  <si>
    <t>נספח 2</t>
  </si>
  <si>
    <t>לתקופה המסתיימת ביום</t>
  </si>
  <si>
    <t>נספח 2 - פרוט עמלות והוצאות</t>
  </si>
  <si>
    <t>בגין ביצוע עסקאות בניירות ערך סחירים</t>
  </si>
  <si>
    <t>ברוקראז - עמלות קנייה ומכירה</t>
  </si>
  <si>
    <t>צדדים קשורים</t>
  </si>
  <si>
    <t>צדדים שאינם קשורים</t>
  </si>
  <si>
    <t>זרים</t>
  </si>
  <si>
    <t>סך עמלות ברוקראז</t>
  </si>
  <si>
    <t>עמלות קסטודיאן</t>
  </si>
  <si>
    <t>סך עמלות קסטודיאן</t>
  </si>
  <si>
    <t>בניירות ערך לא סחירים או ממתן הלוואה</t>
  </si>
  <si>
    <t>הוצאה הנובעת מהשקעה</t>
  </si>
  <si>
    <t>בניירות ערך לא סחירים וממתן הלוואה</t>
  </si>
  <si>
    <t>סך הוצאות הנובעות מהשקעה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</si>
  <si>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</si>
  <si>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</si>
  <si>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</si>
  <si>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</si>
  <si>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</si>
  <si>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</si>
  <si>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</si>
  <si>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3</t>
  </si>
  <si>
    <t>נספח 3 - פירוט עמלות ניהול חיצוני</t>
  </si>
  <si>
    <t>תשלום הנובע מהשקעה בקרנות השקעה</t>
  </si>
  <si>
    <t>אלקטרה נדלן 2</t>
  </si>
  <si>
    <t>Direct Lending Fund III</t>
  </si>
  <si>
    <t>רוטשילד נדלן אדריס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</si>
  <si>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</si>
  <si>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</si>
  <si>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</si>
  <si>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</si>
  <si>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</si>
  <si>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</si>
  <si>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</si>
  <si>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</si>
  <si>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</si>
  <si>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>תשלומים בגין השקעה בתעודות סל</t>
  </si>
  <si>
    <t>תעודת סל ישראלית</t>
  </si>
  <si>
    <t>תעודת סל זרה</t>
  </si>
  <si>
    <t>INVESCO</t>
  </si>
  <si>
    <t>סך הכל עמלות ניהול חיצוני</t>
  </si>
  <si>
    <t>סך נכסים לסוף שנה קודמת</t>
  </si>
  <si>
    <t>גל גמל לבני 50 ומטה</t>
  </si>
  <si>
    <t>6271</t>
  </si>
  <si>
    <t>7242</t>
  </si>
  <si>
    <t>קידוד קופה</t>
  </si>
  <si>
    <t>512711409-00000000000637-7242-000</t>
  </si>
  <si>
    <t>6031</t>
  </si>
  <si>
    <t>7243</t>
  </si>
  <si>
    <t>512711409-00000000000637-7243-000</t>
  </si>
  <si>
    <t>גל גמל לבני 60 ומעלה</t>
  </si>
  <si>
    <t>6151</t>
  </si>
  <si>
    <t>7244</t>
  </si>
  <si>
    <t>512711409-00000000000637-7244-000</t>
  </si>
  <si>
    <t>גל גמל מצרפי</t>
  </si>
  <si>
    <t>הבינלאומי</t>
  </si>
  <si>
    <t>סך תשלומים בגין השקעה בתעודות סל</t>
  </si>
  <si>
    <t>מיטב תכלית קרנות נאמנות בע"מ</t>
  </si>
  <si>
    <t>הראל קרנות נאמנות בע"מ</t>
  </si>
  <si>
    <t>קסם קרנות נאמנות בע"מ</t>
  </si>
  <si>
    <t>THE SELECT SECTOR SPDR TRUST</t>
  </si>
  <si>
    <t>INVESCO PS CAPITAL</t>
  </si>
  <si>
    <t>MARKET VECTORS ETF</t>
  </si>
  <si>
    <t>ISHARES TRUST</t>
  </si>
  <si>
    <t>STATE STREET GLOBAL ADVISORS</t>
  </si>
  <si>
    <t>GUGGENHEIM FUNDS</t>
  </si>
  <si>
    <t>ISHARES INC</t>
  </si>
  <si>
    <t>FIRST TRUST PORTFOLIOS</t>
  </si>
  <si>
    <t>BARCLAYS GLOBAL FUND ADVISORS</t>
  </si>
  <si>
    <t>LYXOR</t>
  </si>
  <si>
    <t>VANECK VECTORS JUNIOR GOLD</t>
  </si>
  <si>
    <t>GLOBAL X MANAGEMENT</t>
  </si>
  <si>
    <t>VANGUARD GROUP</t>
  </si>
  <si>
    <t>US GLOBAL INVESTORS</t>
  </si>
  <si>
    <t>STATE STREET BANK AND TRUST COMPANY</t>
  </si>
  <si>
    <t>KRANESHARES BOSERA MSCI</t>
  </si>
  <si>
    <t xml:space="preserve">WISDOMTREE </t>
  </si>
  <si>
    <t>FRANKLIN ADVISORS</t>
  </si>
  <si>
    <t>COMSTAGE ETF</t>
  </si>
  <si>
    <t>LYXORETF</t>
  </si>
  <si>
    <t>WISDOMTREE</t>
  </si>
  <si>
    <t>SPDR TRUST</t>
  </si>
  <si>
    <t>CREDIT SUISSE ASSET MANAGEMENT</t>
  </si>
  <si>
    <t>SUMITOMO MITSUI</t>
  </si>
  <si>
    <t>SCHRODER INVESTMENT MANAGEMENT</t>
  </si>
  <si>
    <t>TRIGON</t>
  </si>
  <si>
    <t>דיסקונט</t>
  </si>
  <si>
    <t>פועלים</t>
  </si>
  <si>
    <t>אי בי איי</t>
  </si>
  <si>
    <t>מיטב</t>
  </si>
  <si>
    <t>KRANESHARES</t>
  </si>
  <si>
    <t>פסגות *</t>
  </si>
  <si>
    <t>* פסגות צד קשור עד 08/21, החל מתאריך זה מיטב צד קשור</t>
  </si>
  <si>
    <t xml:space="preserve">ICG Europe VII </t>
  </si>
  <si>
    <t>פסגות קרנות נאמנות בע"מ</t>
  </si>
  <si>
    <t>אי בי אי קרנות נאמנות</t>
  </si>
  <si>
    <t>קרן השקעה ישראלית</t>
  </si>
  <si>
    <t>יסודות 2</t>
  </si>
  <si>
    <t xml:space="preserve">KLIRMARK III </t>
  </si>
  <si>
    <t>פימי 6 אופורטוניטי ישראל FIMI</t>
  </si>
  <si>
    <t xml:space="preserve">Windin` Capital Fund LP </t>
  </si>
  <si>
    <t xml:space="preserve">תשתיות ישראל 4 </t>
  </si>
  <si>
    <t>נוקד אקוויטי</t>
  </si>
  <si>
    <t>נוקד אופרטיוניטי (ישראל)</t>
  </si>
  <si>
    <t>Noked Bonds</t>
  </si>
  <si>
    <t>Pi גל וכלנית</t>
  </si>
  <si>
    <t>IBI CCF</t>
  </si>
  <si>
    <t>Alpha Opportunities</t>
  </si>
  <si>
    <t>טוליפ</t>
  </si>
  <si>
    <t>קרן השקעה חוץ</t>
  </si>
  <si>
    <t xml:space="preserve">Vintage VI access  </t>
  </si>
  <si>
    <t xml:space="preserve">אייפקס מדיום ישראל </t>
  </si>
  <si>
    <t xml:space="preserve">Forma Fund </t>
  </si>
  <si>
    <t>BLUE ATLANTIC PARTNERS II</t>
  </si>
  <si>
    <t xml:space="preserve">FORTTISSIMO V </t>
  </si>
  <si>
    <t xml:space="preserve">Hamilton Lane CI IV </t>
  </si>
  <si>
    <t xml:space="preserve">ICG NORTH AMEIRCA </t>
  </si>
  <si>
    <t xml:space="preserve">MV SENIOR 2 </t>
  </si>
  <si>
    <t xml:space="preserve">BLUE ATLANTIC PARTNERS III </t>
  </si>
  <si>
    <t xml:space="preserve">פנתיאון אקסס </t>
  </si>
  <si>
    <t>Levine Leichtman VI</t>
  </si>
  <si>
    <t>BLUE ATLANTIC PARTNERS</t>
  </si>
  <si>
    <t xml:space="preserve">ALTO FUND III </t>
  </si>
  <si>
    <t>MONETA CAPITAL</t>
  </si>
  <si>
    <t>AVENUE 3</t>
  </si>
  <si>
    <t>MV SUBORDINATED V</t>
  </si>
  <si>
    <t>ALTO FUND 2</t>
  </si>
  <si>
    <t>IBI SBL</t>
  </si>
  <si>
    <t>ORCA LONG</t>
  </si>
  <si>
    <t>קרן קומריט</t>
  </si>
  <si>
    <t>CIFC SENIOR 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</si>
</sst>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2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</cellStyleXfs>
  <cellXfs count="29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3" fillId="4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0" fontId="5" fillId="5" borderId="0" xfId="0" applyFont="1" applyFill="1" applyAlignment="1">
      <alignment horizontal="right" wrapText="1"/>
    </xf>
    <xf numFmtId="4" fontId="6" fillId="3" borderId="0" xfId="0" applyNumberFormat="1" applyFont="1" applyFill="1" applyAlignment="1">
      <alignment horizontal="right"/>
    </xf>
    <xf numFmtId="0" fontId="7" fillId="6" borderId="0" xfId="0" applyFont="1" applyFill="1" applyAlignment="1">
      <alignment horizontal="right"/>
    </xf>
    <xf numFmtId="4" fontId="8" fillId="5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 wrapText="1"/>
    </xf>
    <xf numFmtId="4" fontId="1" fillId="4" borderId="0" xfId="0" applyNumberFormat="1" applyFont="1" applyFill="1" applyAlignment="1">
      <alignment horizontal="right"/>
    </xf>
    <xf numFmtId="0" fontId="1" fillId="4" borderId="0" xfId="0" applyFont="1" applyFill="1" applyAlignment="1">
      <alignment horizontal="right" wrapText="1"/>
    </xf>
    <xf numFmtId="0" fontId="1" fillId="5" borderId="0" xfId="0" applyFont="1" applyFill="1" applyAlignment="1">
      <alignment horizontal="right" wrapText="1"/>
    </xf>
    <xf numFmtId="4" fontId="1" fillId="3" borderId="0" xfId="0" applyNumberFormat="1" applyFont="1" applyFill="1" applyAlignment="1">
      <alignment horizontal="right"/>
    </xf>
    <xf numFmtId="4" fontId="0" fillId="0" borderId="0" xfId="0" applyNumberFormat="1"/>
    <xf numFmtId="10" fontId="0" fillId="0" borderId="0" xfId="2" applyNumberFormat="1" applyFont="1"/>
    <xf numFmtId="4" fontId="10" fillId="0" borderId="0" xfId="0" applyNumberFormat="1" applyFont="1" applyFill="1"/>
    <xf numFmtId="43" fontId="0" fillId="0" borderId="0" xfId="1" applyFont="1"/>
    <xf numFmtId="0" fontId="3" fillId="0" borderId="0" xfId="0" applyFont="1" applyFill="1" applyAlignment="1">
      <alignment horizontal="right" wrapText="1"/>
    </xf>
    <xf numFmtId="0" fontId="0" fillId="0" borderId="0" xfId="0" applyFill="1"/>
    <xf numFmtId="0" fontId="1" fillId="0" borderId="0" xfId="0" applyFont="1" applyFill="1" applyAlignment="1">
      <alignment horizontal="right" wrapText="1"/>
    </xf>
    <xf numFmtId="14" fontId="7" fillId="6" borderId="0" xfId="0" applyNumberFormat="1" applyFont="1" applyFill="1" applyAlignment="1">
      <alignment horizontal="right"/>
    </xf>
    <xf numFmtId="14" fontId="1" fillId="2" borderId="0" xfId="0" applyNumberFormat="1" applyFont="1" applyFill="1" applyAlignment="1">
      <alignment horizontal="right" wrapText="1"/>
    </xf>
    <xf numFmtId="43" fontId="3" fillId="0" borderId="0" xfId="1" applyFont="1" applyFill="1" applyAlignment="1">
      <alignment horizontal="right" wrapText="1"/>
    </xf>
    <xf numFmtId="0" fontId="3" fillId="7" borderId="0" xfId="0" applyFont="1" applyFill="1" applyAlignment="1">
      <alignment horizontal="right" wrapText="1"/>
    </xf>
    <xf numFmtId="2" fontId="5" fillId="0" borderId="0" xfId="0" applyNumberFormat="1" applyFont="1" applyFill="1" applyAlignment="1">
      <alignment horizontal="right" wrapText="1"/>
    </xf>
    <xf numFmtId="0" fontId="5" fillId="0" borderId="0" xfId="0" applyFont="1" applyFill="1" applyAlignment="1">
      <alignment horizontal="right" wrapText="1"/>
    </xf>
    <xf numFmtId="4" fontId="1" fillId="5" borderId="0" xfId="0" applyNumberFormat="1" applyFont="1" applyFill="1" applyAlignment="1">
      <alignment horizontal="right" wrapText="1"/>
    </xf>
    <xf numFmtId="4" fontId="1" fillId="5" borderId="0" xfId="0" applyNumberFormat="1" applyFont="1" applyFill="1" applyAlignment="1">
      <alignment horizontal="right"/>
    </xf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zoomScale="85" zoomScaleNormal="85" workbookViewId="0"/>
  </sheetViews>
  <sheetFormatPr defaultColWidth="18.42578125" defaultRowHeight="15" x14ac:dyDescent="0.25"/>
  <sheetData>
    <row r="1" spans="1:16" x14ac:dyDescent="0.25">
      <c r="B1" s="14"/>
      <c r="J1" s="14"/>
    </row>
    <row r="2" spans="1:16" x14ac:dyDescent="0.25">
      <c r="C2" s="7" t="s">
        <v>91</v>
      </c>
      <c r="D2" s="7" t="s">
        <v>92</v>
      </c>
      <c r="G2" s="7" t="s">
        <v>99</v>
      </c>
      <c r="H2" s="7" t="s">
        <v>100</v>
      </c>
      <c r="K2" s="7" t="s">
        <v>0</v>
      </c>
      <c r="L2" s="7" t="s">
        <v>96</v>
      </c>
      <c r="O2" s="7" t="s">
        <v>103</v>
      </c>
      <c r="P2" s="7" t="s">
        <v>1</v>
      </c>
    </row>
    <row r="3" spans="1:16" x14ac:dyDescent="0.25">
      <c r="C3" s="7" t="s">
        <v>2</v>
      </c>
      <c r="D3" s="7" t="s">
        <v>93</v>
      </c>
      <c r="G3" s="7" t="s">
        <v>2</v>
      </c>
      <c r="H3" s="7" t="s">
        <v>101</v>
      </c>
      <c r="K3" s="7" t="s">
        <v>2</v>
      </c>
      <c r="L3" s="7" t="s">
        <v>97</v>
      </c>
      <c r="O3" s="7" t="s">
        <v>2</v>
      </c>
      <c r="P3" s="7" t="s">
        <v>3</v>
      </c>
    </row>
    <row r="4" spans="1:16" x14ac:dyDescent="0.25">
      <c r="C4" s="7" t="s">
        <v>4</v>
      </c>
      <c r="D4" s="7" t="s">
        <v>5</v>
      </c>
      <c r="G4" s="7" t="s">
        <v>4</v>
      </c>
      <c r="H4" s="7" t="s">
        <v>5</v>
      </c>
      <c r="K4" s="7" t="s">
        <v>4</v>
      </c>
      <c r="L4" s="7" t="s">
        <v>5</v>
      </c>
      <c r="O4" s="7" t="s">
        <v>4</v>
      </c>
      <c r="P4" s="7" t="s">
        <v>5</v>
      </c>
    </row>
    <row r="5" spans="1:16" x14ac:dyDescent="0.25">
      <c r="C5" s="7" t="s">
        <v>6</v>
      </c>
      <c r="D5" s="21">
        <v>44560</v>
      </c>
      <c r="G5" s="7" t="s">
        <v>6</v>
      </c>
      <c r="H5" s="21">
        <v>44560</v>
      </c>
      <c r="K5" s="7" t="s">
        <v>6</v>
      </c>
      <c r="L5" s="21">
        <v>44560</v>
      </c>
      <c r="O5" s="7" t="s">
        <v>6</v>
      </c>
      <c r="P5" s="21">
        <v>44560</v>
      </c>
    </row>
    <row r="6" spans="1:16" x14ac:dyDescent="0.25">
      <c r="C6" s="7" t="s">
        <v>94</v>
      </c>
      <c r="D6" s="7" t="s">
        <v>95</v>
      </c>
      <c r="G6" s="7" t="s">
        <v>94</v>
      </c>
      <c r="H6" s="7" t="s">
        <v>102</v>
      </c>
      <c r="K6" s="7" t="s">
        <v>94</v>
      </c>
      <c r="L6" s="7" t="s">
        <v>98</v>
      </c>
    </row>
    <row r="7" spans="1:16" ht="54" x14ac:dyDescent="0.25">
      <c r="B7" s="22">
        <v>44560</v>
      </c>
      <c r="C7" s="1" t="s">
        <v>7</v>
      </c>
      <c r="D7" s="1" t="s">
        <v>5</v>
      </c>
      <c r="F7" s="22">
        <v>44560</v>
      </c>
      <c r="G7" s="1" t="s">
        <v>7</v>
      </c>
      <c r="H7" s="1" t="s">
        <v>5</v>
      </c>
      <c r="J7" s="22">
        <v>44560</v>
      </c>
      <c r="K7" s="1" t="s">
        <v>7</v>
      </c>
      <c r="L7" s="1" t="s">
        <v>5</v>
      </c>
      <c r="N7" s="22">
        <v>44560</v>
      </c>
      <c r="O7" s="1" t="s">
        <v>7</v>
      </c>
      <c r="P7" s="1" t="s">
        <v>5</v>
      </c>
    </row>
    <row r="8" spans="1:16" x14ac:dyDescent="0.25">
      <c r="B8" s="1" t="s">
        <v>8</v>
      </c>
      <c r="C8" s="1" t="s">
        <v>5</v>
      </c>
      <c r="D8" s="1" t="s">
        <v>5</v>
      </c>
      <c r="F8" s="1" t="s">
        <v>8</v>
      </c>
      <c r="G8" s="1" t="s">
        <v>5</v>
      </c>
      <c r="H8" s="1" t="s">
        <v>5</v>
      </c>
      <c r="J8" s="1" t="s">
        <v>8</v>
      </c>
      <c r="K8" s="1" t="s">
        <v>5</v>
      </c>
      <c r="L8" s="1" t="s">
        <v>5</v>
      </c>
      <c r="N8" s="1" t="s">
        <v>8</v>
      </c>
      <c r="O8" s="1" t="s">
        <v>5</v>
      </c>
      <c r="P8" s="1" t="s">
        <v>5</v>
      </c>
    </row>
    <row r="9" spans="1:16" ht="22.5" x14ac:dyDescent="0.25">
      <c r="A9" s="14"/>
      <c r="B9" s="9" t="s">
        <v>5</v>
      </c>
      <c r="C9" s="9" t="s">
        <v>9</v>
      </c>
      <c r="D9" s="9" t="s">
        <v>10</v>
      </c>
      <c r="F9" s="9" t="s">
        <v>5</v>
      </c>
      <c r="G9" s="9" t="s">
        <v>9</v>
      </c>
      <c r="H9" s="9" t="s">
        <v>10</v>
      </c>
      <c r="J9" s="9" t="s">
        <v>5</v>
      </c>
      <c r="K9" s="9" t="s">
        <v>9</v>
      </c>
      <c r="L9" s="9" t="s">
        <v>10</v>
      </c>
      <c r="N9" s="2" t="s">
        <v>5</v>
      </c>
      <c r="O9" s="2" t="s">
        <v>9</v>
      </c>
      <c r="P9" s="2" t="s">
        <v>10</v>
      </c>
    </row>
    <row r="10" spans="1:16" ht="33" x14ac:dyDescent="0.25">
      <c r="A10" s="14"/>
      <c r="B10" s="10">
        <v>1.43</v>
      </c>
      <c r="C10" s="11" t="s">
        <v>11</v>
      </c>
      <c r="D10" s="11" t="s">
        <v>5</v>
      </c>
      <c r="F10" s="10">
        <v>0.19</v>
      </c>
      <c r="G10" s="11" t="s">
        <v>11</v>
      </c>
      <c r="H10" s="11" t="s">
        <v>5</v>
      </c>
      <c r="J10" s="10">
        <f>16.287+50.728</f>
        <v>67.015000000000001</v>
      </c>
      <c r="K10" s="11" t="s">
        <v>11</v>
      </c>
      <c r="L10" s="11" t="s">
        <v>5</v>
      </c>
      <c r="N10" s="4">
        <f>+F10+B10+J10</f>
        <v>68.635000000000005</v>
      </c>
      <c r="O10" s="3" t="s">
        <v>11</v>
      </c>
      <c r="P10" s="3" t="s">
        <v>5</v>
      </c>
    </row>
    <row r="11" spans="1:16" ht="33" x14ac:dyDescent="0.25">
      <c r="B11" s="10">
        <f>28.055-8.004-2.68-2.069+0.25</f>
        <v>15.552000000000003</v>
      </c>
      <c r="C11" s="11" t="s">
        <v>12</v>
      </c>
      <c r="D11" s="11" t="s">
        <v>5</v>
      </c>
      <c r="F11" s="10">
        <f>1.119+0.124</f>
        <v>1.2429999999999999</v>
      </c>
      <c r="G11" s="11" t="s">
        <v>12</v>
      </c>
      <c r="H11" s="11" t="s">
        <v>5</v>
      </c>
      <c r="J11" s="10">
        <f>682.418+131.409-267.375+4.38-95.88+24.555-0.653</f>
        <v>478.85399999999998</v>
      </c>
      <c r="K11" s="11" t="s">
        <v>12</v>
      </c>
      <c r="L11" s="11" t="s">
        <v>5</v>
      </c>
      <c r="N11" s="4">
        <f>+F11+B11+J11</f>
        <v>495.649</v>
      </c>
      <c r="O11" s="3" t="s">
        <v>12</v>
      </c>
      <c r="P11" s="3" t="s">
        <v>5</v>
      </c>
    </row>
    <row r="12" spans="1:16" x14ac:dyDescent="0.25">
      <c r="B12" s="27"/>
      <c r="C12" s="12" t="s">
        <v>5</v>
      </c>
      <c r="D12" s="12" t="s">
        <v>5</v>
      </c>
      <c r="F12" s="12" t="s">
        <v>5</v>
      </c>
      <c r="G12" s="12" t="s">
        <v>5</v>
      </c>
      <c r="H12" s="12" t="s">
        <v>5</v>
      </c>
      <c r="J12" s="27"/>
      <c r="K12" s="12" t="s">
        <v>5</v>
      </c>
      <c r="L12" s="12" t="s">
        <v>5</v>
      </c>
      <c r="N12" s="5" t="s">
        <v>5</v>
      </c>
      <c r="O12" s="5" t="s">
        <v>5</v>
      </c>
      <c r="P12" s="5" t="s">
        <v>5</v>
      </c>
    </row>
    <row r="13" spans="1:16" ht="22.5" x14ac:dyDescent="0.25">
      <c r="A13" s="14"/>
      <c r="B13" s="9" t="s">
        <v>5</v>
      </c>
      <c r="C13" s="9" t="s">
        <v>13</v>
      </c>
      <c r="D13" s="9" t="s">
        <v>14</v>
      </c>
      <c r="F13" s="9" t="s">
        <v>5</v>
      </c>
      <c r="G13" s="9" t="s">
        <v>13</v>
      </c>
      <c r="H13" s="9" t="s">
        <v>14</v>
      </c>
      <c r="J13" s="9" t="s">
        <v>5</v>
      </c>
      <c r="K13" s="9" t="s">
        <v>13</v>
      </c>
      <c r="L13" s="9" t="s">
        <v>14</v>
      </c>
      <c r="N13" s="2" t="s">
        <v>5</v>
      </c>
      <c r="O13" s="2" t="s">
        <v>13</v>
      </c>
      <c r="P13" s="2" t="s">
        <v>14</v>
      </c>
    </row>
    <row r="14" spans="1:16" ht="33" x14ac:dyDescent="0.25">
      <c r="A14" s="14"/>
      <c r="B14" s="10">
        <v>0</v>
      </c>
      <c r="C14" s="11" t="s">
        <v>15</v>
      </c>
      <c r="D14" s="11" t="s">
        <v>5</v>
      </c>
      <c r="F14" s="10">
        <v>0</v>
      </c>
      <c r="G14" s="11" t="s">
        <v>15</v>
      </c>
      <c r="H14" s="11" t="s">
        <v>5</v>
      </c>
      <c r="J14" s="10">
        <v>0</v>
      </c>
      <c r="K14" s="11" t="s">
        <v>15</v>
      </c>
      <c r="L14" s="11" t="s">
        <v>5</v>
      </c>
      <c r="N14" s="4">
        <f>+F14+B14+J14</f>
        <v>0</v>
      </c>
      <c r="O14" s="3" t="s">
        <v>15</v>
      </c>
      <c r="P14" s="3" t="s">
        <v>5</v>
      </c>
    </row>
    <row r="15" spans="1:16" ht="33" x14ac:dyDescent="0.25">
      <c r="B15" s="10">
        <v>0</v>
      </c>
      <c r="C15" s="11" t="s">
        <v>16</v>
      </c>
      <c r="D15" s="11" t="s">
        <v>5</v>
      </c>
      <c r="F15" s="10">
        <v>0</v>
      </c>
      <c r="G15" s="11" t="s">
        <v>16</v>
      </c>
      <c r="H15" s="11" t="s">
        <v>5</v>
      </c>
      <c r="J15" s="10">
        <v>0</v>
      </c>
      <c r="K15" s="11" t="s">
        <v>16</v>
      </c>
      <c r="L15" s="11" t="s">
        <v>5</v>
      </c>
      <c r="N15" s="4">
        <f>+F15+B15+J15</f>
        <v>0</v>
      </c>
      <c r="O15" s="11" t="s">
        <v>16</v>
      </c>
      <c r="P15" s="3" t="s">
        <v>5</v>
      </c>
    </row>
    <row r="16" spans="1:16" x14ac:dyDescent="0.25">
      <c r="B16" s="12" t="s">
        <v>5</v>
      </c>
      <c r="C16" s="12" t="s">
        <v>5</v>
      </c>
      <c r="D16" s="12" t="s">
        <v>5</v>
      </c>
      <c r="F16" s="12" t="s">
        <v>5</v>
      </c>
      <c r="G16" s="12" t="s">
        <v>5</v>
      </c>
      <c r="H16" s="12" t="s">
        <v>5</v>
      </c>
      <c r="J16" s="12" t="s">
        <v>5</v>
      </c>
      <c r="K16" s="12" t="s">
        <v>5</v>
      </c>
      <c r="L16" s="12" t="s">
        <v>5</v>
      </c>
      <c r="N16" s="5" t="s">
        <v>5</v>
      </c>
      <c r="O16" s="5" t="s">
        <v>5</v>
      </c>
      <c r="P16" s="5" t="s">
        <v>5</v>
      </c>
    </row>
    <row r="17" spans="1:17" ht="22.5" x14ac:dyDescent="0.25">
      <c r="B17" s="9" t="s">
        <v>5</v>
      </c>
      <c r="C17" s="9" t="s">
        <v>17</v>
      </c>
      <c r="D17" s="9" t="s">
        <v>18</v>
      </c>
      <c r="F17" s="9" t="s">
        <v>5</v>
      </c>
      <c r="G17" s="9" t="s">
        <v>17</v>
      </c>
      <c r="H17" s="9" t="s">
        <v>18</v>
      </c>
      <c r="J17" s="9" t="s">
        <v>5</v>
      </c>
      <c r="K17" s="9" t="s">
        <v>17</v>
      </c>
      <c r="L17" s="9" t="s">
        <v>18</v>
      </c>
      <c r="N17" s="2" t="s">
        <v>5</v>
      </c>
      <c r="O17" s="2" t="s">
        <v>17</v>
      </c>
      <c r="P17" s="2" t="s">
        <v>18</v>
      </c>
    </row>
    <row r="18" spans="1:17" ht="43.5" x14ac:dyDescent="0.25">
      <c r="A18" s="14"/>
      <c r="B18" s="11" t="s">
        <v>5</v>
      </c>
      <c r="C18" s="11" t="s">
        <v>19</v>
      </c>
      <c r="D18" s="11" t="s">
        <v>5</v>
      </c>
      <c r="F18" s="11" t="s">
        <v>5</v>
      </c>
      <c r="G18" s="11" t="s">
        <v>19</v>
      </c>
      <c r="H18" s="11" t="s">
        <v>5</v>
      </c>
      <c r="J18" s="11" t="s">
        <v>5</v>
      </c>
      <c r="K18" s="11" t="s">
        <v>19</v>
      </c>
      <c r="L18" s="11" t="s">
        <v>5</v>
      </c>
      <c r="N18" s="3" t="s">
        <v>5</v>
      </c>
      <c r="O18" s="3" t="s">
        <v>19</v>
      </c>
      <c r="P18" s="3" t="s">
        <v>5</v>
      </c>
    </row>
    <row r="19" spans="1:17" ht="22.5" x14ac:dyDescent="0.25">
      <c r="A19" s="14"/>
      <c r="B19" s="10">
        <v>0</v>
      </c>
      <c r="C19" s="11" t="s">
        <v>20</v>
      </c>
      <c r="D19" s="11" t="s">
        <v>5</v>
      </c>
      <c r="F19" s="10">
        <v>0</v>
      </c>
      <c r="G19" s="11" t="s">
        <v>20</v>
      </c>
      <c r="H19" s="11" t="s">
        <v>5</v>
      </c>
      <c r="J19" s="10">
        <v>0</v>
      </c>
      <c r="K19" s="11" t="s">
        <v>20</v>
      </c>
      <c r="L19" s="11" t="s">
        <v>5</v>
      </c>
      <c r="N19" s="4">
        <f>+F19+B19+J19</f>
        <v>0</v>
      </c>
      <c r="O19" s="3" t="s">
        <v>20</v>
      </c>
      <c r="P19" s="3" t="s">
        <v>5</v>
      </c>
    </row>
    <row r="20" spans="1:17" ht="33" x14ac:dyDescent="0.25">
      <c r="A20" s="14"/>
      <c r="B20" s="10">
        <v>0</v>
      </c>
      <c r="C20" s="11" t="s">
        <v>21</v>
      </c>
      <c r="D20" s="11" t="s">
        <v>5</v>
      </c>
      <c r="F20" s="10">
        <v>0</v>
      </c>
      <c r="G20" s="11" t="s">
        <v>21</v>
      </c>
      <c r="H20" s="11" t="s">
        <v>5</v>
      </c>
      <c r="J20" s="10">
        <v>0</v>
      </c>
      <c r="K20" s="11" t="s">
        <v>21</v>
      </c>
      <c r="L20" s="11" t="s">
        <v>5</v>
      </c>
      <c r="N20" s="4">
        <f>+F20+B20+J20</f>
        <v>0</v>
      </c>
      <c r="O20" s="3" t="s">
        <v>21</v>
      </c>
      <c r="P20" s="3" t="s">
        <v>5</v>
      </c>
    </row>
    <row r="21" spans="1:17" ht="33" x14ac:dyDescent="0.25">
      <c r="B21" s="10">
        <v>0</v>
      </c>
      <c r="C21" s="11" t="s">
        <v>22</v>
      </c>
      <c r="D21" s="11" t="s">
        <v>5</v>
      </c>
      <c r="F21" s="10">
        <v>0</v>
      </c>
      <c r="G21" s="11" t="s">
        <v>22</v>
      </c>
      <c r="H21" s="11" t="s">
        <v>5</v>
      </c>
      <c r="J21" s="10">
        <v>0</v>
      </c>
      <c r="K21" s="11" t="s">
        <v>22</v>
      </c>
      <c r="L21" s="11" t="s">
        <v>5</v>
      </c>
      <c r="N21" s="4">
        <f>+F21+B21+J21</f>
        <v>0</v>
      </c>
      <c r="O21" s="3" t="s">
        <v>22</v>
      </c>
      <c r="P21" s="3" t="s">
        <v>5</v>
      </c>
    </row>
    <row r="22" spans="1:17" x14ac:dyDescent="0.25">
      <c r="B22" s="12" t="s">
        <v>5</v>
      </c>
      <c r="C22" s="12" t="s">
        <v>5</v>
      </c>
      <c r="D22" s="12" t="s">
        <v>5</v>
      </c>
      <c r="F22" s="12" t="s">
        <v>5</v>
      </c>
      <c r="G22" s="12" t="s">
        <v>5</v>
      </c>
      <c r="H22" s="12" t="s">
        <v>5</v>
      </c>
      <c r="J22" s="12" t="s">
        <v>5</v>
      </c>
      <c r="K22" s="12" t="s">
        <v>5</v>
      </c>
      <c r="L22" s="12" t="s">
        <v>5</v>
      </c>
      <c r="N22" s="5" t="s">
        <v>5</v>
      </c>
      <c r="O22" s="5" t="s">
        <v>5</v>
      </c>
      <c r="P22" s="5" t="s">
        <v>5</v>
      </c>
    </row>
    <row r="23" spans="1:17" ht="22.5" x14ac:dyDescent="0.25">
      <c r="A23" s="14"/>
      <c r="B23" s="9" t="s">
        <v>5</v>
      </c>
      <c r="C23" s="9" t="s">
        <v>23</v>
      </c>
      <c r="D23" s="9" t="s">
        <v>24</v>
      </c>
      <c r="F23" s="9" t="s">
        <v>5</v>
      </c>
      <c r="G23" s="9" t="s">
        <v>23</v>
      </c>
      <c r="H23" s="9" t="s">
        <v>24</v>
      </c>
      <c r="J23" s="9" t="s">
        <v>5</v>
      </c>
      <c r="K23" s="9" t="s">
        <v>23</v>
      </c>
      <c r="L23" s="9" t="s">
        <v>24</v>
      </c>
      <c r="N23" s="2" t="s">
        <v>5</v>
      </c>
      <c r="O23" s="2" t="s">
        <v>23</v>
      </c>
      <c r="P23" s="2" t="s">
        <v>24</v>
      </c>
    </row>
    <row r="24" spans="1:17" ht="43.5" x14ac:dyDescent="0.25">
      <c r="A24" s="14"/>
      <c r="B24" s="10">
        <v>0</v>
      </c>
      <c r="C24" s="11" t="s">
        <v>25</v>
      </c>
      <c r="D24" s="11" t="s">
        <v>5</v>
      </c>
      <c r="F24" s="10">
        <v>0</v>
      </c>
      <c r="G24" s="11" t="s">
        <v>25</v>
      </c>
      <c r="H24" s="11" t="s">
        <v>5</v>
      </c>
      <c r="J24" s="10">
        <v>1217.3240000000001</v>
      </c>
      <c r="K24" s="11" t="s">
        <v>25</v>
      </c>
      <c r="L24" s="11" t="s">
        <v>5</v>
      </c>
      <c r="N24" s="4">
        <f t="shared" ref="N24:N31" si="0">+F24+B24+J24</f>
        <v>1217.3240000000001</v>
      </c>
      <c r="O24" s="3" t="s">
        <v>25</v>
      </c>
      <c r="P24" s="3" t="s">
        <v>5</v>
      </c>
      <c r="Q24" s="14"/>
    </row>
    <row r="25" spans="1:17" ht="43.5" x14ac:dyDescent="0.25">
      <c r="A25" s="14"/>
      <c r="B25" s="10">
        <v>0</v>
      </c>
      <c r="C25" s="11" t="s">
        <v>26</v>
      </c>
      <c r="D25" s="11" t="s">
        <v>5</v>
      </c>
      <c r="F25" s="10">
        <v>0</v>
      </c>
      <c r="G25" s="11" t="s">
        <v>26</v>
      </c>
      <c r="H25" s="11" t="s">
        <v>5</v>
      </c>
      <c r="J25" s="10">
        <v>1144.8869999999999</v>
      </c>
      <c r="K25" s="11" t="s">
        <v>26</v>
      </c>
      <c r="L25" s="11" t="s">
        <v>5</v>
      </c>
      <c r="N25" s="4">
        <f t="shared" si="0"/>
        <v>1144.8869999999999</v>
      </c>
      <c r="O25" s="3" t="s">
        <v>26</v>
      </c>
      <c r="P25" s="3" t="s">
        <v>5</v>
      </c>
      <c r="Q25" s="14"/>
    </row>
    <row r="26" spans="1:17" ht="43.5" x14ac:dyDescent="0.25">
      <c r="A26" s="14"/>
      <c r="B26" s="10">
        <v>0</v>
      </c>
      <c r="C26" s="11" t="s">
        <v>27</v>
      </c>
      <c r="D26" s="11" t="s">
        <v>5</v>
      </c>
      <c r="F26" s="10">
        <v>0</v>
      </c>
      <c r="G26" s="11" t="s">
        <v>27</v>
      </c>
      <c r="H26" s="11" t="s">
        <v>5</v>
      </c>
      <c r="J26" s="10">
        <v>0</v>
      </c>
      <c r="K26" s="11" t="s">
        <v>27</v>
      </c>
      <c r="L26" s="11" t="s">
        <v>5</v>
      </c>
      <c r="N26" s="4">
        <f t="shared" si="0"/>
        <v>0</v>
      </c>
      <c r="O26" s="3" t="s">
        <v>27</v>
      </c>
      <c r="P26" s="3" t="s">
        <v>5</v>
      </c>
    </row>
    <row r="27" spans="1:17" ht="22.5" x14ac:dyDescent="0.25">
      <c r="A27" s="14"/>
      <c r="B27" s="10">
        <v>0</v>
      </c>
      <c r="C27" s="11" t="s">
        <v>28</v>
      </c>
      <c r="D27" s="11" t="s">
        <v>5</v>
      </c>
      <c r="F27" s="10">
        <v>0</v>
      </c>
      <c r="G27" s="11" t="s">
        <v>28</v>
      </c>
      <c r="H27" s="11" t="s">
        <v>5</v>
      </c>
      <c r="J27" s="10">
        <v>0</v>
      </c>
      <c r="K27" s="11" t="s">
        <v>28</v>
      </c>
      <c r="L27" s="11" t="s">
        <v>5</v>
      </c>
      <c r="N27" s="4">
        <f t="shared" si="0"/>
        <v>0</v>
      </c>
      <c r="O27" s="3" t="s">
        <v>28</v>
      </c>
      <c r="P27" s="3" t="s">
        <v>5</v>
      </c>
    </row>
    <row r="28" spans="1:17" ht="33" x14ac:dyDescent="0.25">
      <c r="A28" s="14"/>
      <c r="B28" s="10">
        <f>0.058+0.06+2.45+0.669-0.83-0.67</f>
        <v>1.7370000000000001</v>
      </c>
      <c r="C28" s="11" t="s">
        <v>29</v>
      </c>
      <c r="D28" s="11" t="s">
        <v>5</v>
      </c>
      <c r="F28" s="10">
        <f>0.09+0.077-0.09-0.08</f>
        <v>-3.0000000000000165E-3</v>
      </c>
      <c r="G28" s="11" t="s">
        <v>29</v>
      </c>
      <c r="H28" s="11" t="s">
        <v>5</v>
      </c>
      <c r="J28" s="10">
        <f>2.02+1.92+0.71+5.948</f>
        <v>10.598000000000001</v>
      </c>
      <c r="K28" s="11" t="s">
        <v>29</v>
      </c>
      <c r="L28" s="11" t="s">
        <v>5</v>
      </c>
      <c r="N28" s="4">
        <f t="shared" si="0"/>
        <v>12.332000000000001</v>
      </c>
      <c r="O28" s="3" t="s">
        <v>29</v>
      </c>
      <c r="P28" s="3" t="s">
        <v>5</v>
      </c>
    </row>
    <row r="29" spans="1:17" ht="33" x14ac:dyDescent="0.25">
      <c r="A29" s="14"/>
      <c r="B29" s="10">
        <f>5.64284+6.24+5.63+6.08</f>
        <v>23.592840000000002</v>
      </c>
      <c r="C29" s="11" t="s">
        <v>30</v>
      </c>
      <c r="D29" s="11" t="s">
        <v>5</v>
      </c>
      <c r="F29" s="10">
        <f>0.206+0.24+0.2+0.2</f>
        <v>0.84599999999999986</v>
      </c>
      <c r="G29" s="11" t="s">
        <v>30</v>
      </c>
      <c r="H29" s="11" t="s">
        <v>5</v>
      </c>
      <c r="J29" s="10">
        <f>138.444+150.43+119.84+100.5</f>
        <v>509.21400000000006</v>
      </c>
      <c r="K29" s="11" t="s">
        <v>30</v>
      </c>
      <c r="L29" s="11" t="s">
        <v>5</v>
      </c>
      <c r="N29" s="4">
        <f>+F29+B29+J29</f>
        <v>533.65284000000008</v>
      </c>
      <c r="O29" s="3" t="s">
        <v>30</v>
      </c>
      <c r="P29" s="3" t="s">
        <v>5</v>
      </c>
    </row>
    <row r="30" spans="1:17" ht="33" x14ac:dyDescent="0.25">
      <c r="A30" s="14"/>
      <c r="B30" s="10">
        <v>0</v>
      </c>
      <c r="C30" s="11" t="s">
        <v>31</v>
      </c>
      <c r="D30" s="11" t="s">
        <v>5</v>
      </c>
      <c r="F30" s="10">
        <v>0</v>
      </c>
      <c r="G30" s="11" t="s">
        <v>31</v>
      </c>
      <c r="H30" s="11" t="s">
        <v>5</v>
      </c>
      <c r="J30" s="10">
        <f>9.67+26.66</f>
        <v>36.33</v>
      </c>
      <c r="K30" s="11" t="s">
        <v>31</v>
      </c>
      <c r="L30" s="11" t="s">
        <v>5</v>
      </c>
      <c r="N30" s="4">
        <f>+F30+B30+J30</f>
        <v>36.33</v>
      </c>
      <c r="O30" s="3" t="s">
        <v>31</v>
      </c>
      <c r="P30" s="3" t="s">
        <v>5</v>
      </c>
    </row>
    <row r="31" spans="1:17" ht="33" x14ac:dyDescent="0.25">
      <c r="A31" s="14"/>
      <c r="B31" s="10">
        <f>0.023006+0.02+0.01</f>
        <v>5.3006000000000005E-2</v>
      </c>
      <c r="C31" s="11" t="s">
        <v>32</v>
      </c>
      <c r="D31" s="11" t="s">
        <v>5</v>
      </c>
      <c r="F31" s="10">
        <v>0</v>
      </c>
      <c r="G31" s="11" t="s">
        <v>32</v>
      </c>
      <c r="H31" s="11" t="s">
        <v>5</v>
      </c>
      <c r="J31" s="10">
        <f>25.566+26.033+23.68+14.06+0.01+3.05</f>
        <v>92.399000000000001</v>
      </c>
      <c r="K31" s="11" t="s">
        <v>32</v>
      </c>
      <c r="L31" s="11" t="s">
        <v>5</v>
      </c>
      <c r="N31" s="4">
        <f t="shared" si="0"/>
        <v>92.452005999999997</v>
      </c>
      <c r="O31" s="3" t="s">
        <v>32</v>
      </c>
      <c r="P31" s="3" t="s">
        <v>5</v>
      </c>
    </row>
    <row r="32" spans="1:17" x14ac:dyDescent="0.25">
      <c r="B32" s="12" t="s">
        <v>5</v>
      </c>
      <c r="C32" s="12" t="s">
        <v>5</v>
      </c>
      <c r="D32" s="12" t="s">
        <v>5</v>
      </c>
      <c r="F32" s="12" t="s">
        <v>5</v>
      </c>
      <c r="G32" s="12" t="s">
        <v>5</v>
      </c>
      <c r="H32" s="12" t="s">
        <v>5</v>
      </c>
      <c r="J32" s="12" t="s">
        <v>5</v>
      </c>
      <c r="K32" s="12" t="s">
        <v>5</v>
      </c>
      <c r="L32" s="12" t="s">
        <v>5</v>
      </c>
      <c r="N32" s="5" t="s">
        <v>5</v>
      </c>
      <c r="O32" s="5" t="s">
        <v>5</v>
      </c>
      <c r="P32" s="5" t="s">
        <v>5</v>
      </c>
    </row>
    <row r="33" spans="1:16" x14ac:dyDescent="0.25">
      <c r="A33" s="14"/>
      <c r="B33" s="9" t="s">
        <v>5</v>
      </c>
      <c r="C33" s="9" t="s">
        <v>33</v>
      </c>
      <c r="D33" s="9" t="s">
        <v>34</v>
      </c>
      <c r="F33" s="9" t="s">
        <v>5</v>
      </c>
      <c r="G33" s="9" t="s">
        <v>33</v>
      </c>
      <c r="H33" s="9" t="s">
        <v>34</v>
      </c>
      <c r="J33" s="9" t="s">
        <v>5</v>
      </c>
      <c r="K33" s="9" t="s">
        <v>33</v>
      </c>
      <c r="L33" s="9" t="s">
        <v>34</v>
      </c>
      <c r="N33" s="2" t="s">
        <v>5</v>
      </c>
      <c r="O33" s="2" t="s">
        <v>33</v>
      </c>
      <c r="P33" s="2" t="s">
        <v>34</v>
      </c>
    </row>
    <row r="34" spans="1:16" ht="22.5" x14ac:dyDescent="0.25">
      <c r="A34" s="14"/>
      <c r="B34" s="10">
        <v>0</v>
      </c>
      <c r="C34" s="11" t="s">
        <v>35</v>
      </c>
      <c r="D34" s="11" t="s">
        <v>5</v>
      </c>
      <c r="F34" s="10">
        <v>0</v>
      </c>
      <c r="G34" s="11" t="s">
        <v>35</v>
      </c>
      <c r="H34" s="11" t="s">
        <v>5</v>
      </c>
      <c r="J34" s="10">
        <v>0</v>
      </c>
      <c r="K34" s="11" t="s">
        <v>35</v>
      </c>
      <c r="L34" s="11" t="s">
        <v>5</v>
      </c>
      <c r="N34" s="4">
        <f>+F34+B34+J34</f>
        <v>0</v>
      </c>
      <c r="O34" s="3" t="s">
        <v>35</v>
      </c>
      <c r="P34" s="3" t="s">
        <v>5</v>
      </c>
    </row>
    <row r="35" spans="1:16" ht="22.5" x14ac:dyDescent="0.25">
      <c r="B35" s="10">
        <v>0</v>
      </c>
      <c r="C35" s="11" t="s">
        <v>36</v>
      </c>
      <c r="D35" s="11" t="s">
        <v>5</v>
      </c>
      <c r="F35" s="10">
        <v>0</v>
      </c>
      <c r="G35" s="11" t="s">
        <v>36</v>
      </c>
      <c r="H35" s="11" t="s">
        <v>5</v>
      </c>
      <c r="J35" s="10">
        <v>0</v>
      </c>
      <c r="K35" s="11" t="s">
        <v>36</v>
      </c>
      <c r="L35" s="11" t="s">
        <v>5</v>
      </c>
      <c r="N35" s="4">
        <f>+F35+B35+J35</f>
        <v>0</v>
      </c>
      <c r="O35" s="3" t="s">
        <v>36</v>
      </c>
      <c r="P35" s="3" t="s">
        <v>5</v>
      </c>
    </row>
    <row r="36" spans="1:16" x14ac:dyDescent="0.25">
      <c r="A36" s="14"/>
      <c r="B36" s="12" t="s">
        <v>5</v>
      </c>
      <c r="C36" s="12" t="s">
        <v>5</v>
      </c>
      <c r="D36" s="12" t="s">
        <v>5</v>
      </c>
      <c r="F36" s="12" t="s">
        <v>5</v>
      </c>
      <c r="G36" s="12" t="s">
        <v>5</v>
      </c>
      <c r="H36" s="12" t="s">
        <v>5</v>
      </c>
      <c r="J36" s="12" t="s">
        <v>5</v>
      </c>
      <c r="K36" s="12" t="s">
        <v>5</v>
      </c>
      <c r="L36" s="12" t="s">
        <v>5</v>
      </c>
      <c r="N36" s="5" t="s">
        <v>5</v>
      </c>
      <c r="O36" s="5" t="s">
        <v>5</v>
      </c>
      <c r="P36" s="5" t="s">
        <v>5</v>
      </c>
    </row>
    <row r="37" spans="1:16" x14ac:dyDescent="0.25">
      <c r="B37" s="13">
        <f>SUM(B10:B35)</f>
        <v>42.364846000000007</v>
      </c>
      <c r="C37" s="9" t="s">
        <v>37</v>
      </c>
      <c r="D37" s="9" t="s">
        <v>38</v>
      </c>
      <c r="F37" s="13">
        <f>SUM(F10:F35)</f>
        <v>2.2759999999999998</v>
      </c>
      <c r="G37" s="9" t="s">
        <v>37</v>
      </c>
      <c r="H37" s="9" t="s">
        <v>38</v>
      </c>
      <c r="J37" s="13">
        <f>SUM(J10:J35)</f>
        <v>3556.6209999999996</v>
      </c>
      <c r="K37" s="9" t="s">
        <v>37</v>
      </c>
      <c r="L37" s="9" t="s">
        <v>38</v>
      </c>
      <c r="N37" s="13">
        <f>+F37+B37+J37</f>
        <v>3601.2618459999994</v>
      </c>
      <c r="O37" s="2" t="s">
        <v>37</v>
      </c>
      <c r="P37" s="2" t="s">
        <v>38</v>
      </c>
    </row>
    <row r="38" spans="1:16" x14ac:dyDescent="0.25">
      <c r="B38" s="12" t="s">
        <v>5</v>
      </c>
      <c r="C38" s="12" t="s">
        <v>5</v>
      </c>
      <c r="D38" s="12" t="s">
        <v>5</v>
      </c>
      <c r="F38" s="12" t="s">
        <v>5</v>
      </c>
      <c r="G38" s="12" t="s">
        <v>5</v>
      </c>
      <c r="H38" s="12" t="s">
        <v>5</v>
      </c>
      <c r="J38" s="12" t="s">
        <v>5</v>
      </c>
      <c r="K38" s="12" t="s">
        <v>5</v>
      </c>
      <c r="L38" s="12" t="s">
        <v>5</v>
      </c>
      <c r="N38" s="5" t="s">
        <v>5</v>
      </c>
      <c r="O38" s="5" t="s">
        <v>5</v>
      </c>
      <c r="P38" s="5" t="s">
        <v>5</v>
      </c>
    </row>
    <row r="39" spans="1:16" x14ac:dyDescent="0.25">
      <c r="B39" s="9" t="s">
        <v>5</v>
      </c>
      <c r="C39" s="9" t="s">
        <v>39</v>
      </c>
      <c r="D39" s="9" t="s">
        <v>40</v>
      </c>
      <c r="F39" s="9" t="s">
        <v>5</v>
      </c>
      <c r="G39" s="9" t="s">
        <v>39</v>
      </c>
      <c r="H39" s="9" t="s">
        <v>40</v>
      </c>
      <c r="J39" s="9" t="s">
        <v>5</v>
      </c>
      <c r="K39" s="9" t="s">
        <v>39</v>
      </c>
      <c r="L39" s="9" t="s">
        <v>40</v>
      </c>
      <c r="N39" s="2" t="s">
        <v>5</v>
      </c>
      <c r="O39" s="2" t="s">
        <v>39</v>
      </c>
      <c r="P39" s="2" t="s">
        <v>40</v>
      </c>
    </row>
    <row r="40" spans="1:16" ht="22.5" x14ac:dyDescent="0.25">
      <c r="A40" s="14"/>
      <c r="B40" s="11" t="s">
        <v>5</v>
      </c>
      <c r="C40" s="11" t="s">
        <v>41</v>
      </c>
      <c r="D40" s="11" t="s">
        <v>5</v>
      </c>
      <c r="F40" s="11" t="s">
        <v>5</v>
      </c>
      <c r="G40" s="11" t="s">
        <v>41</v>
      </c>
      <c r="H40" s="11" t="s">
        <v>5</v>
      </c>
      <c r="J40" s="11" t="s">
        <v>5</v>
      </c>
      <c r="K40" s="11" t="s">
        <v>41</v>
      </c>
      <c r="L40" s="11" t="s">
        <v>5</v>
      </c>
      <c r="N40" s="3" t="s">
        <v>5</v>
      </c>
      <c r="O40" s="3" t="s">
        <v>41</v>
      </c>
      <c r="P40" s="3" t="s">
        <v>5</v>
      </c>
    </row>
    <row r="41" spans="1:16" ht="43.5" x14ac:dyDescent="0.25">
      <c r="B41" s="10">
        <v>0.06</v>
      </c>
      <c r="C41" s="11" t="s">
        <v>42</v>
      </c>
      <c r="D41" s="11" t="s">
        <v>5</v>
      </c>
      <c r="F41" s="10">
        <v>0.02</v>
      </c>
      <c r="G41" s="11" t="s">
        <v>42</v>
      </c>
      <c r="H41" s="11" t="s">
        <v>5</v>
      </c>
      <c r="J41" s="10">
        <v>0.16</v>
      </c>
      <c r="K41" s="11" t="s">
        <v>42</v>
      </c>
      <c r="L41" s="11" t="s">
        <v>5</v>
      </c>
      <c r="N41" s="4">
        <v>0.16</v>
      </c>
      <c r="O41" s="3" t="s">
        <v>42</v>
      </c>
      <c r="P41" s="3" t="s">
        <v>5</v>
      </c>
    </row>
    <row r="42" spans="1:16" ht="22.5" x14ac:dyDescent="0.25">
      <c r="A42" s="14"/>
      <c r="B42" s="11" t="s">
        <v>5</v>
      </c>
      <c r="C42" s="11" t="s">
        <v>43</v>
      </c>
      <c r="D42" s="11" t="s">
        <v>5</v>
      </c>
      <c r="F42" s="11" t="s">
        <v>5</v>
      </c>
      <c r="G42" s="11" t="s">
        <v>43</v>
      </c>
      <c r="H42" s="11" t="s">
        <v>5</v>
      </c>
      <c r="J42" s="11" t="s">
        <v>5</v>
      </c>
      <c r="K42" s="11" t="s">
        <v>43</v>
      </c>
      <c r="L42" s="11" t="s">
        <v>5</v>
      </c>
      <c r="N42" s="3" t="s">
        <v>5</v>
      </c>
      <c r="O42" s="3" t="s">
        <v>43</v>
      </c>
      <c r="P42" s="3" t="s">
        <v>5</v>
      </c>
    </row>
    <row r="43" spans="1:16" ht="22.5" x14ac:dyDescent="0.25">
      <c r="B43" s="10">
        <v>0.08</v>
      </c>
      <c r="C43" s="11" t="s">
        <v>44</v>
      </c>
      <c r="D43" s="11" t="s">
        <v>5</v>
      </c>
      <c r="F43" s="10">
        <v>0.05</v>
      </c>
      <c r="G43" s="11" t="s">
        <v>44</v>
      </c>
      <c r="H43" s="11" t="s">
        <v>5</v>
      </c>
      <c r="J43" s="10">
        <v>0.18</v>
      </c>
      <c r="K43" s="11" t="s">
        <v>44</v>
      </c>
      <c r="L43" s="11" t="s">
        <v>5</v>
      </c>
      <c r="N43" s="4">
        <v>0.17</v>
      </c>
      <c r="O43" s="3" t="s">
        <v>44</v>
      </c>
      <c r="P43" s="3" t="s">
        <v>5</v>
      </c>
    </row>
    <row r="44" spans="1:16" x14ac:dyDescent="0.25">
      <c r="A44" s="14"/>
      <c r="B44" s="12" t="s">
        <v>5</v>
      </c>
      <c r="C44" s="12" t="s">
        <v>5</v>
      </c>
      <c r="D44" s="12" t="s">
        <v>5</v>
      </c>
      <c r="F44" s="12" t="s">
        <v>5</v>
      </c>
      <c r="G44" s="12" t="s">
        <v>5</v>
      </c>
      <c r="H44" s="12" t="s">
        <v>5</v>
      </c>
      <c r="J44" s="12" t="s">
        <v>5</v>
      </c>
      <c r="K44" s="12" t="s">
        <v>5</v>
      </c>
      <c r="L44" s="12" t="s">
        <v>5</v>
      </c>
      <c r="N44" s="5" t="s">
        <v>5</v>
      </c>
      <c r="O44" s="5" t="s">
        <v>5</v>
      </c>
      <c r="P44" s="5" t="s">
        <v>5</v>
      </c>
    </row>
    <row r="45" spans="1:16" ht="22.5" x14ac:dyDescent="0.25">
      <c r="B45" s="13">
        <v>45006.898359999999</v>
      </c>
      <c r="C45" s="9" t="s">
        <v>45</v>
      </c>
      <c r="D45" s="9" t="s">
        <v>5</v>
      </c>
      <c r="F45" s="13">
        <v>3759.27997</v>
      </c>
      <c r="G45" s="9" t="s">
        <v>45</v>
      </c>
      <c r="H45" s="9" t="s">
        <v>5</v>
      </c>
      <c r="J45" s="13">
        <v>1901681.8163599998</v>
      </c>
      <c r="K45" s="9" t="s">
        <v>45</v>
      </c>
      <c r="L45" s="9" t="s">
        <v>5</v>
      </c>
      <c r="N45" s="13">
        <v>1950447.9946899998</v>
      </c>
      <c r="O45" s="2" t="s">
        <v>45</v>
      </c>
      <c r="P45" s="2" t="s">
        <v>5</v>
      </c>
    </row>
    <row r="47" spans="1:16" x14ac:dyDescent="0.25">
      <c r="B47" s="16"/>
      <c r="F47" s="16"/>
      <c r="J47" s="16"/>
      <c r="K47" s="17"/>
      <c r="N47" s="16"/>
    </row>
    <row r="48" spans="1:16" x14ac:dyDescent="0.25">
      <c r="B48" s="16"/>
      <c r="F48" s="16"/>
      <c r="J48" s="16"/>
      <c r="N48" s="16"/>
    </row>
    <row r="49" spans="2:14" x14ac:dyDescent="0.25">
      <c r="B49" s="14"/>
      <c r="F49" s="14"/>
      <c r="J49" s="14"/>
      <c r="N49" s="16"/>
    </row>
    <row r="50" spans="2:14" x14ac:dyDescent="0.25">
      <c r="B50" s="15"/>
      <c r="F50" s="15"/>
      <c r="J50" s="15"/>
      <c r="N50" s="15"/>
    </row>
    <row r="51" spans="2:14" x14ac:dyDescent="0.25">
      <c r="B51" s="17"/>
      <c r="F51" s="17"/>
      <c r="J51" s="17"/>
      <c r="N51" s="17"/>
    </row>
    <row r="52" spans="2:14" x14ac:dyDescent="0.25">
      <c r="B52" s="15"/>
      <c r="F52" s="15"/>
      <c r="J52" s="15"/>
      <c r="N52" s="15"/>
    </row>
    <row r="53" spans="2:14" x14ac:dyDescent="0.25">
      <c r="B53" s="15"/>
      <c r="F53" s="15"/>
      <c r="J53" s="15"/>
      <c r="N53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45"/>
  <sheetViews>
    <sheetView workbookViewId="0">
      <selection activeCell="D21" sqref="D21"/>
    </sheetView>
  </sheetViews>
  <sheetFormatPr defaultRowHeight="15" x14ac:dyDescent="0.25"/>
  <cols>
    <col min="4" max="4" width="14" customWidth="1"/>
    <col min="5" max="5" width="38" customWidth="1"/>
    <col min="6" max="6" width="45" customWidth="1"/>
    <col min="9" max="9" width="22" customWidth="1"/>
    <col min="10" max="10" width="40" customWidth="1"/>
  </cols>
  <sheetData>
    <row r="3" spans="4:10" x14ac:dyDescent="0.25">
      <c r="I3" s="7" t="s">
        <v>103</v>
      </c>
      <c r="J3" s="7" t="s">
        <v>1</v>
      </c>
    </row>
    <row r="4" spans="4:10" x14ac:dyDescent="0.25">
      <c r="I4" s="7" t="s">
        <v>2</v>
      </c>
      <c r="J4" s="7" t="s">
        <v>3</v>
      </c>
    </row>
    <row r="5" spans="4:10" x14ac:dyDescent="0.25">
      <c r="I5" s="7" t="s">
        <v>48</v>
      </c>
      <c r="J5" s="7" t="s">
        <v>5</v>
      </c>
    </row>
    <row r="6" spans="4:10" x14ac:dyDescent="0.25">
      <c r="I6" s="7" t="s">
        <v>6</v>
      </c>
      <c r="J6" s="21">
        <v>44560</v>
      </c>
    </row>
    <row r="8" spans="4:10" x14ac:dyDescent="0.25">
      <c r="D8" s="22">
        <v>44560</v>
      </c>
      <c r="E8" s="1" t="s">
        <v>49</v>
      </c>
      <c r="F8" s="1" t="s">
        <v>50</v>
      </c>
    </row>
    <row r="9" spans="4:10" x14ac:dyDescent="0.25">
      <c r="D9" s="1" t="s">
        <v>8</v>
      </c>
      <c r="E9" s="1" t="s">
        <v>5</v>
      </c>
      <c r="F9" s="1" t="s">
        <v>5</v>
      </c>
    </row>
    <row r="10" spans="4:10" x14ac:dyDescent="0.25">
      <c r="D10" s="2" t="s">
        <v>5</v>
      </c>
      <c r="E10" s="2" t="s">
        <v>51</v>
      </c>
      <c r="F10" s="2" t="s">
        <v>52</v>
      </c>
    </row>
    <row r="11" spans="4:10" x14ac:dyDescent="0.25">
      <c r="D11" s="3" t="s">
        <v>5</v>
      </c>
      <c r="E11" s="3" t="s">
        <v>5</v>
      </c>
      <c r="F11" s="3" t="s">
        <v>53</v>
      </c>
    </row>
    <row r="12" spans="4:10" s="19" customFormat="1" x14ac:dyDescent="0.25">
      <c r="D12" s="23">
        <f>16.287+0.19+1.43</f>
        <v>17.907</v>
      </c>
      <c r="E12" s="20" t="s">
        <v>140</v>
      </c>
      <c r="F12" s="18"/>
    </row>
    <row r="13" spans="4:10" s="19" customFormat="1" x14ac:dyDescent="0.25">
      <c r="D13" s="23">
        <v>50.728000000000002</v>
      </c>
      <c r="E13" s="20" t="s">
        <v>138</v>
      </c>
      <c r="F13" s="18"/>
    </row>
    <row r="14" spans="4:10" x14ac:dyDescent="0.25">
      <c r="D14" s="3" t="s">
        <v>5</v>
      </c>
      <c r="E14" s="3" t="s">
        <v>5</v>
      </c>
      <c r="F14" s="3" t="s">
        <v>54</v>
      </c>
    </row>
    <row r="15" spans="4:10" x14ac:dyDescent="0.25">
      <c r="D15" s="25">
        <f>820.495-267.375-8.004-95.88-2.68-0.653-2.069+0.25+0.124</f>
        <v>444.20799999999997</v>
      </c>
      <c r="E15" s="20" t="s">
        <v>104</v>
      </c>
      <c r="F15" s="5" t="s">
        <v>5</v>
      </c>
    </row>
    <row r="16" spans="4:10" x14ac:dyDescent="0.25">
      <c r="D16" s="25">
        <f>9.001+0.26+24.555</f>
        <v>33.816000000000003</v>
      </c>
      <c r="E16" s="26" t="s">
        <v>55</v>
      </c>
      <c r="F16" s="5" t="s">
        <v>5</v>
      </c>
    </row>
    <row r="17" spans="4:6" x14ac:dyDescent="0.25">
      <c r="D17" s="25">
        <v>1.915</v>
      </c>
      <c r="E17" s="20" t="s">
        <v>136</v>
      </c>
      <c r="F17" s="5"/>
    </row>
    <row r="18" spans="4:6" x14ac:dyDescent="0.25">
      <c r="D18" s="25">
        <v>3.2360000000000002</v>
      </c>
      <c r="E18" s="20" t="s">
        <v>135</v>
      </c>
      <c r="F18" s="5"/>
    </row>
    <row r="19" spans="4:6" x14ac:dyDescent="0.25">
      <c r="D19" s="25">
        <f>7.429+0.66</f>
        <v>8.0890000000000004</v>
      </c>
      <c r="E19" s="20" t="s">
        <v>137</v>
      </c>
      <c r="F19" s="5"/>
    </row>
    <row r="20" spans="4:6" x14ac:dyDescent="0.25">
      <c r="D20" s="25">
        <v>4.3780000000000001</v>
      </c>
      <c r="E20" s="20" t="s">
        <v>138</v>
      </c>
      <c r="F20" s="5"/>
    </row>
    <row r="21" spans="4:6" x14ac:dyDescent="0.25">
      <c r="D21" s="6">
        <f>SUM(D12:D20)</f>
        <v>564.27700000000004</v>
      </c>
      <c r="E21" s="2" t="s">
        <v>5</v>
      </c>
      <c r="F21" s="2" t="s">
        <v>56</v>
      </c>
    </row>
    <row r="22" spans="4:6" x14ac:dyDescent="0.25">
      <c r="D22" s="5" t="s">
        <v>5</v>
      </c>
      <c r="E22" s="5" t="s">
        <v>5</v>
      </c>
      <c r="F22" s="5" t="s">
        <v>5</v>
      </c>
    </row>
    <row r="23" spans="4:6" x14ac:dyDescent="0.25">
      <c r="D23" s="2" t="s">
        <v>5</v>
      </c>
      <c r="E23" s="2" t="s">
        <v>5</v>
      </c>
      <c r="F23" s="2" t="s">
        <v>57</v>
      </c>
    </row>
    <row r="24" spans="4:6" x14ac:dyDescent="0.25">
      <c r="D24" s="3" t="s">
        <v>5</v>
      </c>
      <c r="E24" s="3" t="s">
        <v>5</v>
      </c>
      <c r="F24" s="3" t="s">
        <v>53</v>
      </c>
    </row>
    <row r="25" spans="4:6" x14ac:dyDescent="0.25">
      <c r="D25" s="3" t="s">
        <v>5</v>
      </c>
      <c r="E25" s="3" t="s">
        <v>5</v>
      </c>
      <c r="F25" s="3" t="s">
        <v>54</v>
      </c>
    </row>
    <row r="26" spans="4:6" x14ac:dyDescent="0.25">
      <c r="D26" s="6">
        <v>0</v>
      </c>
      <c r="E26" s="2" t="s">
        <v>5</v>
      </c>
      <c r="F26" s="2" t="s">
        <v>58</v>
      </c>
    </row>
    <row r="27" spans="4:6" x14ac:dyDescent="0.25">
      <c r="D27" s="5" t="s">
        <v>5</v>
      </c>
      <c r="E27" s="5" t="s">
        <v>5</v>
      </c>
      <c r="F27" s="5" t="s">
        <v>5</v>
      </c>
    </row>
    <row r="28" spans="4:6" x14ac:dyDescent="0.25">
      <c r="D28" s="2" t="s">
        <v>5</v>
      </c>
      <c r="E28" s="2" t="s">
        <v>59</v>
      </c>
      <c r="F28" s="2" t="s">
        <v>60</v>
      </c>
    </row>
    <row r="29" spans="4:6" x14ac:dyDescent="0.25">
      <c r="D29" s="6">
        <v>0</v>
      </c>
      <c r="E29" s="2" t="s">
        <v>61</v>
      </c>
      <c r="F29" s="2" t="s">
        <v>62</v>
      </c>
    </row>
    <row r="30" spans="4:6" x14ac:dyDescent="0.25">
      <c r="D30" s="5" t="s">
        <v>5</v>
      </c>
      <c r="E30" s="5" t="s">
        <v>5</v>
      </c>
      <c r="F30" s="5" t="s">
        <v>5</v>
      </c>
    </row>
    <row r="31" spans="4:6" x14ac:dyDescent="0.25">
      <c r="D31" s="2" t="s">
        <v>5</v>
      </c>
      <c r="E31" s="2" t="s">
        <v>5</v>
      </c>
      <c r="F31" s="2" t="s">
        <v>63</v>
      </c>
    </row>
    <row r="32" spans="4:6" x14ac:dyDescent="0.25">
      <c r="D32" s="6">
        <v>0</v>
      </c>
      <c r="E32" s="2" t="s">
        <v>5</v>
      </c>
      <c r="F32" s="2" t="s">
        <v>64</v>
      </c>
    </row>
    <row r="33" spans="4:8" x14ac:dyDescent="0.25">
      <c r="D33" s="5" t="s">
        <v>5</v>
      </c>
      <c r="E33" s="5" t="s">
        <v>5</v>
      </c>
      <c r="F33" s="5" t="s">
        <v>5</v>
      </c>
    </row>
    <row r="34" spans="4:8" x14ac:dyDescent="0.25">
      <c r="D34" s="2" t="s">
        <v>5</v>
      </c>
      <c r="E34" s="2" t="s">
        <v>5</v>
      </c>
      <c r="F34" s="2" t="s">
        <v>65</v>
      </c>
    </row>
    <row r="35" spans="4:8" x14ac:dyDescent="0.25">
      <c r="D35" s="6">
        <v>0</v>
      </c>
      <c r="E35" s="2" t="s">
        <v>5</v>
      </c>
      <c r="F35" s="2" t="s">
        <v>66</v>
      </c>
    </row>
    <row r="36" spans="4:8" x14ac:dyDescent="0.25">
      <c r="D36" s="5" t="s">
        <v>5</v>
      </c>
      <c r="E36" s="5" t="s">
        <v>5</v>
      </c>
      <c r="F36" s="5" t="s">
        <v>5</v>
      </c>
    </row>
    <row r="37" spans="4:8" x14ac:dyDescent="0.25">
      <c r="D37" s="2" t="s">
        <v>5</v>
      </c>
      <c r="E37" s="2" t="s">
        <v>5</v>
      </c>
      <c r="F37" s="2" t="s">
        <v>67</v>
      </c>
    </row>
    <row r="38" spans="4:8" x14ac:dyDescent="0.25">
      <c r="D38" s="6">
        <v>0</v>
      </c>
      <c r="E38" s="2" t="s">
        <v>5</v>
      </c>
      <c r="F38" s="2" t="s">
        <v>68</v>
      </c>
    </row>
    <row r="39" spans="4:8" x14ac:dyDescent="0.25">
      <c r="D39" s="5" t="s">
        <v>5</v>
      </c>
      <c r="E39" s="5" t="s">
        <v>5</v>
      </c>
      <c r="F39" s="5" t="s">
        <v>5</v>
      </c>
    </row>
    <row r="40" spans="4:8" x14ac:dyDescent="0.25">
      <c r="D40" s="6">
        <f>D21+D26</f>
        <v>564.27700000000004</v>
      </c>
      <c r="E40" s="2" t="s">
        <v>5</v>
      </c>
      <c r="F40" s="2" t="s">
        <v>69</v>
      </c>
    </row>
    <row r="41" spans="4:8" x14ac:dyDescent="0.25">
      <c r="D41" s="6">
        <v>1950447.9946899998</v>
      </c>
      <c r="E41" s="2" t="s">
        <v>5</v>
      </c>
      <c r="F41" s="2" t="s">
        <v>45</v>
      </c>
    </row>
    <row r="43" spans="4:8" ht="22.5" x14ac:dyDescent="0.25">
      <c r="F43" s="20" t="s">
        <v>141</v>
      </c>
    </row>
    <row r="45" spans="4:8" x14ac:dyDescent="0.25">
      <c r="E45" s="7" t="s">
        <v>5</v>
      </c>
      <c r="F45" s="7" t="s">
        <v>46</v>
      </c>
      <c r="H45" s="7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105"/>
  <sheetViews>
    <sheetView topLeftCell="A55" workbookViewId="0">
      <selection activeCell="D70" sqref="D70:D73"/>
    </sheetView>
  </sheetViews>
  <sheetFormatPr defaultRowHeight="15" x14ac:dyDescent="0.25"/>
  <cols>
    <col min="4" max="4" width="14" customWidth="1"/>
    <col min="5" max="5" width="31" customWidth="1"/>
    <col min="6" max="6" width="40" customWidth="1"/>
    <col min="9" max="9" width="22" customWidth="1"/>
    <col min="10" max="10" width="40" customWidth="1"/>
  </cols>
  <sheetData>
    <row r="3" spans="4:10" x14ac:dyDescent="0.25">
      <c r="I3" s="7" t="s">
        <v>103</v>
      </c>
      <c r="J3" s="7" t="s">
        <v>1</v>
      </c>
    </row>
    <row r="4" spans="4:10" x14ac:dyDescent="0.25">
      <c r="I4" s="7" t="s">
        <v>2</v>
      </c>
      <c r="J4" s="7" t="s">
        <v>3</v>
      </c>
    </row>
    <row r="5" spans="4:10" x14ac:dyDescent="0.25">
      <c r="I5" s="7" t="s">
        <v>70</v>
      </c>
      <c r="J5" s="7" t="s">
        <v>5</v>
      </c>
    </row>
    <row r="6" spans="4:10" x14ac:dyDescent="0.25">
      <c r="I6" s="7" t="s">
        <v>6</v>
      </c>
      <c r="J6" s="21">
        <v>44560</v>
      </c>
    </row>
    <row r="8" spans="4:10" x14ac:dyDescent="0.25">
      <c r="D8" s="22">
        <v>44560</v>
      </c>
      <c r="E8" s="1" t="s">
        <v>49</v>
      </c>
      <c r="F8" s="1" t="s">
        <v>71</v>
      </c>
    </row>
    <row r="9" spans="4:10" x14ac:dyDescent="0.25">
      <c r="D9" s="1" t="s">
        <v>8</v>
      </c>
      <c r="E9" s="1" t="s">
        <v>5</v>
      </c>
      <c r="F9" s="1" t="s">
        <v>5</v>
      </c>
    </row>
    <row r="10" spans="4:10" x14ac:dyDescent="0.25">
      <c r="D10" s="2" t="s">
        <v>5</v>
      </c>
      <c r="E10" s="2" t="s">
        <v>5</v>
      </c>
      <c r="F10" s="2" t="s">
        <v>72</v>
      </c>
    </row>
    <row r="11" spans="4:10" x14ac:dyDescent="0.25">
      <c r="D11" s="3"/>
      <c r="E11" s="3"/>
      <c r="F11" s="11" t="s">
        <v>145</v>
      </c>
    </row>
    <row r="12" spans="4:10" x14ac:dyDescent="0.25">
      <c r="D12" s="8">
        <v>80.36</v>
      </c>
      <c r="E12" s="5" t="s">
        <v>146</v>
      </c>
      <c r="F12" s="5" t="s">
        <v>5</v>
      </c>
    </row>
    <row r="13" spans="4:10" x14ac:dyDescent="0.25">
      <c r="D13" s="8">
        <v>96.662856955636371</v>
      </c>
      <c r="E13" s="5" t="s">
        <v>147</v>
      </c>
      <c r="F13" s="5" t="s">
        <v>5</v>
      </c>
    </row>
    <row r="14" spans="4:10" x14ac:dyDescent="0.25">
      <c r="D14" s="8">
        <v>64.475697633872926</v>
      </c>
      <c r="E14" s="5" t="s">
        <v>148</v>
      </c>
      <c r="F14" s="5" t="s">
        <v>5</v>
      </c>
    </row>
    <row r="15" spans="4:10" x14ac:dyDescent="0.25">
      <c r="D15" s="8">
        <v>9.5039999999999996</v>
      </c>
      <c r="E15" s="5" t="s">
        <v>149</v>
      </c>
      <c r="F15" s="5" t="s">
        <v>5</v>
      </c>
    </row>
    <row r="16" spans="4:10" x14ac:dyDescent="0.25">
      <c r="D16" s="8">
        <v>90.19</v>
      </c>
      <c r="E16" s="5" t="s">
        <v>150</v>
      </c>
      <c r="F16" s="5" t="s">
        <v>5</v>
      </c>
    </row>
    <row r="17" spans="4:6" x14ac:dyDescent="0.25">
      <c r="D17" s="8">
        <v>164.08474629215442</v>
      </c>
      <c r="E17" s="5" t="s">
        <v>151</v>
      </c>
      <c r="F17" s="5" t="s">
        <v>5</v>
      </c>
    </row>
    <row r="18" spans="4:6" x14ac:dyDescent="0.25">
      <c r="D18" s="8">
        <v>174.53603146077211</v>
      </c>
      <c r="E18" s="5" t="s">
        <v>152</v>
      </c>
      <c r="F18" s="5" t="s">
        <v>5</v>
      </c>
    </row>
    <row r="19" spans="4:6" x14ac:dyDescent="0.25">
      <c r="D19" s="8">
        <v>86.729647617870484</v>
      </c>
      <c r="E19" s="5" t="s">
        <v>153</v>
      </c>
      <c r="F19" s="5" t="s">
        <v>5</v>
      </c>
    </row>
    <row r="20" spans="4:6" x14ac:dyDescent="0.25">
      <c r="D20" s="8">
        <v>59.924050628711115</v>
      </c>
      <c r="E20" s="5" t="s">
        <v>154</v>
      </c>
      <c r="F20" s="5" t="s">
        <v>5</v>
      </c>
    </row>
    <row r="21" spans="4:6" x14ac:dyDescent="0.25">
      <c r="D21" s="8">
        <v>167.0620083008825</v>
      </c>
      <c r="E21" s="5" t="s">
        <v>155</v>
      </c>
      <c r="F21" s="5" t="s">
        <v>5</v>
      </c>
    </row>
    <row r="22" spans="4:6" x14ac:dyDescent="0.25">
      <c r="D22" s="8">
        <v>172.12993583178914</v>
      </c>
      <c r="E22" s="5" t="s">
        <v>156</v>
      </c>
      <c r="F22" s="5" t="s">
        <v>5</v>
      </c>
    </row>
    <row r="23" spans="4:6" x14ac:dyDescent="0.25">
      <c r="D23" s="8">
        <v>51.664538838418416</v>
      </c>
      <c r="E23" s="5" t="s">
        <v>157</v>
      </c>
      <c r="F23" s="5" t="s">
        <v>5</v>
      </c>
    </row>
    <row r="24" spans="4:6" x14ac:dyDescent="0.25">
      <c r="D24" s="3"/>
      <c r="E24" s="3"/>
      <c r="F24" s="11" t="s">
        <v>158</v>
      </c>
    </row>
    <row r="25" spans="4:6" x14ac:dyDescent="0.25">
      <c r="D25" s="8">
        <v>36.837242481613956</v>
      </c>
      <c r="E25" s="5" t="s">
        <v>159</v>
      </c>
      <c r="F25" s="5" t="s">
        <v>5</v>
      </c>
    </row>
    <row r="26" spans="4:6" x14ac:dyDescent="0.25">
      <c r="D26" s="8">
        <v>53.079959999999978</v>
      </c>
      <c r="E26" s="5" t="s">
        <v>160</v>
      </c>
      <c r="F26" s="5" t="s">
        <v>5</v>
      </c>
    </row>
    <row r="27" spans="4:6" x14ac:dyDescent="0.25">
      <c r="D27" s="8">
        <v>73.838506666666703</v>
      </c>
      <c r="E27" s="5" t="s">
        <v>161</v>
      </c>
      <c r="F27" s="5" t="s">
        <v>5</v>
      </c>
    </row>
    <row r="28" spans="4:6" x14ac:dyDescent="0.25">
      <c r="D28" s="8">
        <v>55.974402000000005</v>
      </c>
      <c r="E28" s="5" t="s">
        <v>162</v>
      </c>
      <c r="F28" s="5" t="s">
        <v>5</v>
      </c>
    </row>
    <row r="29" spans="4:6" x14ac:dyDescent="0.25">
      <c r="D29" s="8">
        <f>111.24594</f>
        <v>111.24594</v>
      </c>
      <c r="E29" s="5" t="s">
        <v>163</v>
      </c>
      <c r="F29" s="5" t="s">
        <v>5</v>
      </c>
    </row>
    <row r="30" spans="4:6" x14ac:dyDescent="0.25">
      <c r="D30" s="8">
        <v>74.329299875467001</v>
      </c>
      <c r="E30" s="5" t="s">
        <v>164</v>
      </c>
      <c r="F30" s="5" t="s">
        <v>5</v>
      </c>
    </row>
    <row r="31" spans="4:6" x14ac:dyDescent="0.25">
      <c r="D31" s="8">
        <v>27.324953688054201</v>
      </c>
      <c r="E31" s="5" t="s">
        <v>165</v>
      </c>
      <c r="F31" s="5" t="s">
        <v>5</v>
      </c>
    </row>
    <row r="32" spans="4:6" x14ac:dyDescent="0.25">
      <c r="D32" s="8">
        <v>35.379770780593603</v>
      </c>
      <c r="E32" s="5" t="s">
        <v>142</v>
      </c>
      <c r="F32" s="5" t="s">
        <v>5</v>
      </c>
    </row>
    <row r="33" spans="4:6" x14ac:dyDescent="0.25">
      <c r="D33" s="8">
        <v>14.351773622766668</v>
      </c>
      <c r="E33" s="5" t="s">
        <v>166</v>
      </c>
      <c r="F33" s="5" t="s">
        <v>5</v>
      </c>
    </row>
    <row r="34" spans="4:6" x14ac:dyDescent="0.25">
      <c r="D34" s="8">
        <v>16.085176860000001</v>
      </c>
      <c r="E34" s="5" t="s">
        <v>167</v>
      </c>
      <c r="F34" s="5" t="s">
        <v>5</v>
      </c>
    </row>
    <row r="35" spans="4:6" x14ac:dyDescent="0.25">
      <c r="D35" s="8">
        <v>28.229575760847272</v>
      </c>
      <c r="E35" s="5" t="s">
        <v>168</v>
      </c>
      <c r="F35" s="5" t="s">
        <v>5</v>
      </c>
    </row>
    <row r="36" spans="4:6" x14ac:dyDescent="0.25">
      <c r="D36" s="8">
        <v>75.560560000000009</v>
      </c>
      <c r="E36" s="5" t="s">
        <v>169</v>
      </c>
      <c r="F36" s="5" t="s">
        <v>5</v>
      </c>
    </row>
    <row r="37" spans="4:6" x14ac:dyDescent="0.25">
      <c r="D37" s="8">
        <v>54.539063614348692</v>
      </c>
      <c r="E37" s="5" t="s">
        <v>170</v>
      </c>
      <c r="F37" s="5" t="s">
        <v>5</v>
      </c>
    </row>
    <row r="38" spans="4:6" x14ac:dyDescent="0.25">
      <c r="D38" s="8">
        <v>20.282140951312577</v>
      </c>
      <c r="E38" s="5" t="s">
        <v>171</v>
      </c>
      <c r="F38" s="5" t="s">
        <v>5</v>
      </c>
    </row>
    <row r="39" spans="4:6" x14ac:dyDescent="0.25">
      <c r="D39" s="8">
        <v>47.041093225404751</v>
      </c>
      <c r="E39" s="5" t="s">
        <v>172</v>
      </c>
      <c r="F39" s="5" t="s">
        <v>5</v>
      </c>
    </row>
    <row r="40" spans="4:6" x14ac:dyDescent="0.25">
      <c r="D40" s="8">
        <v>75.633563157894741</v>
      </c>
      <c r="E40" s="5" t="s">
        <v>73</v>
      </c>
      <c r="F40" s="5" t="s">
        <v>5</v>
      </c>
    </row>
    <row r="41" spans="4:6" x14ac:dyDescent="0.25">
      <c r="D41" s="8">
        <v>50.797064250000005</v>
      </c>
      <c r="E41" s="5" t="s">
        <v>74</v>
      </c>
      <c r="F41" s="5" t="s">
        <v>5</v>
      </c>
    </row>
    <row r="42" spans="4:6" x14ac:dyDescent="0.25">
      <c r="D42" s="8">
        <v>13.669708524557679</v>
      </c>
      <c r="E42" s="5" t="s">
        <v>75</v>
      </c>
      <c r="F42" s="5" t="s">
        <v>5</v>
      </c>
    </row>
    <row r="43" spans="4:6" x14ac:dyDescent="0.25">
      <c r="D43" s="8">
        <v>50.300668150684928</v>
      </c>
      <c r="E43" s="5" t="s">
        <v>173</v>
      </c>
      <c r="F43" s="5" t="s">
        <v>5</v>
      </c>
    </row>
    <row r="44" spans="4:6" x14ac:dyDescent="0.25">
      <c r="D44" s="8">
        <v>22</v>
      </c>
      <c r="E44" s="5" t="s">
        <v>174</v>
      </c>
      <c r="F44" s="5" t="s">
        <v>5</v>
      </c>
    </row>
    <row r="45" spans="4:6" x14ac:dyDescent="0.25">
      <c r="D45" s="8">
        <v>20.048009120027395</v>
      </c>
      <c r="E45" s="5" t="s">
        <v>175</v>
      </c>
      <c r="F45" s="5" t="s">
        <v>5</v>
      </c>
    </row>
    <row r="46" spans="4:6" x14ac:dyDescent="0.25">
      <c r="D46" s="8">
        <v>54.681406647845982</v>
      </c>
      <c r="E46" s="5" t="s">
        <v>176</v>
      </c>
      <c r="F46" s="5"/>
    </row>
    <row r="47" spans="4:6" x14ac:dyDescent="0.25">
      <c r="D47" s="8">
        <v>83.008295763648817</v>
      </c>
      <c r="E47" s="5" t="s">
        <v>177</v>
      </c>
      <c r="F47" s="5"/>
    </row>
    <row r="48" spans="4:6" x14ac:dyDescent="0.25">
      <c r="D48" s="8">
        <v>50.64857964481029</v>
      </c>
      <c r="E48" s="5" t="s">
        <v>178</v>
      </c>
      <c r="F48" s="5" t="s">
        <v>5</v>
      </c>
    </row>
    <row r="49" spans="4:9" x14ac:dyDescent="0.25">
      <c r="D49" s="6">
        <f>SUM(D12:D48)</f>
        <v>2362.2102683466528</v>
      </c>
      <c r="E49" s="2" t="s">
        <v>5</v>
      </c>
      <c r="F49" s="2" t="s">
        <v>76</v>
      </c>
    </row>
    <row r="50" spans="4:9" x14ac:dyDescent="0.25">
      <c r="D50" s="5" t="s">
        <v>5</v>
      </c>
      <c r="E50" s="5" t="s">
        <v>5</v>
      </c>
      <c r="F50" s="5" t="s">
        <v>5</v>
      </c>
    </row>
    <row r="51" spans="4:9" x14ac:dyDescent="0.25">
      <c r="D51" s="2" t="s">
        <v>5</v>
      </c>
      <c r="E51" s="2" t="s">
        <v>5</v>
      </c>
      <c r="F51" s="2" t="s">
        <v>77</v>
      </c>
    </row>
    <row r="52" spans="4:9" x14ac:dyDescent="0.25">
      <c r="D52" s="6">
        <v>0</v>
      </c>
      <c r="E52" s="2" t="s">
        <v>5</v>
      </c>
      <c r="F52" s="2" t="s">
        <v>78</v>
      </c>
    </row>
    <row r="53" spans="4:9" x14ac:dyDescent="0.25">
      <c r="D53" s="5" t="s">
        <v>5</v>
      </c>
      <c r="E53" s="5" t="s">
        <v>5</v>
      </c>
      <c r="F53" s="5" t="s">
        <v>5</v>
      </c>
    </row>
    <row r="54" spans="4:9" x14ac:dyDescent="0.25">
      <c r="D54" s="2" t="s">
        <v>5</v>
      </c>
      <c r="E54" s="2" t="s">
        <v>5</v>
      </c>
      <c r="F54" s="2" t="s">
        <v>79</v>
      </c>
      <c r="I54" s="17"/>
    </row>
    <row r="55" spans="4:9" x14ac:dyDescent="0.25">
      <c r="D55" s="6">
        <v>0</v>
      </c>
      <c r="E55" s="2" t="s">
        <v>5</v>
      </c>
      <c r="F55" s="2" t="s">
        <v>80</v>
      </c>
      <c r="I55" s="17"/>
    </row>
    <row r="56" spans="4:9" x14ac:dyDescent="0.25">
      <c r="D56" s="5" t="s">
        <v>5</v>
      </c>
      <c r="E56" s="5" t="s">
        <v>5</v>
      </c>
      <c r="F56" s="5" t="s">
        <v>5</v>
      </c>
      <c r="I56" s="17"/>
    </row>
    <row r="57" spans="4:9" x14ac:dyDescent="0.25">
      <c r="D57" s="2" t="s">
        <v>5</v>
      </c>
      <c r="E57" s="2" t="s">
        <v>5</v>
      </c>
      <c r="F57" s="2" t="s">
        <v>81</v>
      </c>
      <c r="I57" s="17"/>
    </row>
    <row r="58" spans="4:9" x14ac:dyDescent="0.25">
      <c r="D58" s="3" t="s">
        <v>5</v>
      </c>
      <c r="E58" s="3" t="s">
        <v>5</v>
      </c>
      <c r="F58" s="3" t="s">
        <v>82</v>
      </c>
    </row>
    <row r="59" spans="4:9" x14ac:dyDescent="0.25">
      <c r="D59" s="8">
        <v>36.33</v>
      </c>
      <c r="E59" s="12" t="s">
        <v>144</v>
      </c>
      <c r="F59" s="24"/>
    </row>
    <row r="60" spans="4:9" x14ac:dyDescent="0.25">
      <c r="D60" s="3" t="s">
        <v>5</v>
      </c>
      <c r="E60" s="3" t="s">
        <v>5</v>
      </c>
      <c r="F60" s="3" t="s">
        <v>83</v>
      </c>
    </row>
    <row r="61" spans="4:9" x14ac:dyDescent="0.25">
      <c r="D61" s="8">
        <f>12.0006661269156+12.15+11.05+0.01+8.69</f>
        <v>43.900666126915603</v>
      </c>
      <c r="E61" s="5" t="s">
        <v>131</v>
      </c>
      <c r="F61" s="24"/>
    </row>
    <row r="62" spans="4:9" x14ac:dyDescent="0.25">
      <c r="D62" s="8">
        <f>0.01+0.05</f>
        <v>6.0000000000000005E-2</v>
      </c>
      <c r="E62" s="5" t="s">
        <v>132</v>
      </c>
      <c r="F62" s="24"/>
    </row>
    <row r="63" spans="4:9" x14ac:dyDescent="0.25">
      <c r="D63" s="28">
        <v>3.05</v>
      </c>
      <c r="E63" s="12" t="s">
        <v>179</v>
      </c>
      <c r="F63" s="24"/>
    </row>
    <row r="64" spans="4:9" ht="22.5" x14ac:dyDescent="0.25">
      <c r="D64" s="8">
        <f>7.73451609106027+7.51+6.51+2.6</f>
        <v>24.354516091060269</v>
      </c>
      <c r="E64" s="5" t="s">
        <v>133</v>
      </c>
      <c r="F64" s="24"/>
    </row>
    <row r="65" spans="4:6" x14ac:dyDescent="0.25">
      <c r="D65" s="8">
        <f>5.83114643801285+6.37+6.11+2.77</f>
        <v>21.081146438012851</v>
      </c>
      <c r="E65" s="5" t="s">
        <v>134</v>
      </c>
      <c r="F65" s="24"/>
    </row>
    <row r="66" spans="4:6" x14ac:dyDescent="0.25">
      <c r="D66" s="6">
        <f>SUM(D59:D65)</f>
        <v>128.77632865598872</v>
      </c>
      <c r="E66" s="2" t="s">
        <v>5</v>
      </c>
      <c r="F66" s="2" t="s">
        <v>84</v>
      </c>
    </row>
    <row r="67" spans="4:6" x14ac:dyDescent="0.25">
      <c r="D67" s="5" t="s">
        <v>5</v>
      </c>
      <c r="E67" s="5" t="s">
        <v>5</v>
      </c>
      <c r="F67" s="5" t="s">
        <v>5</v>
      </c>
    </row>
    <row r="68" spans="4:6" x14ac:dyDescent="0.25">
      <c r="D68" s="2" t="s">
        <v>5</v>
      </c>
      <c r="E68" s="2" t="s">
        <v>5</v>
      </c>
      <c r="F68" s="2" t="s">
        <v>85</v>
      </c>
    </row>
    <row r="69" spans="4:6" x14ac:dyDescent="0.25">
      <c r="D69" s="3" t="s">
        <v>5</v>
      </c>
      <c r="E69" s="3" t="s">
        <v>5</v>
      </c>
      <c r="F69" s="3" t="s">
        <v>86</v>
      </c>
    </row>
    <row r="70" spans="4:6" x14ac:dyDescent="0.25">
      <c r="D70" s="8">
        <f>0.04+0.05+0.13-0.11</f>
        <v>0.11</v>
      </c>
      <c r="E70" s="5" t="s">
        <v>106</v>
      </c>
      <c r="F70" s="5" t="s">
        <v>5</v>
      </c>
    </row>
    <row r="71" spans="4:6" x14ac:dyDescent="0.25">
      <c r="D71" s="8">
        <f>0.0211+0.28+0.21-0.28-0.21</f>
        <v>2.109999999999998E-2</v>
      </c>
      <c r="E71" s="5" t="s">
        <v>107</v>
      </c>
      <c r="F71" s="5" t="s">
        <v>5</v>
      </c>
    </row>
    <row r="72" spans="4:6" x14ac:dyDescent="0.25">
      <c r="D72" s="8">
        <f>2.02+1.93+2.66+6.227-0.01-0.35-0.28</f>
        <v>12.197000000000001</v>
      </c>
      <c r="E72" s="5" t="s">
        <v>108</v>
      </c>
      <c r="F72" s="5"/>
    </row>
    <row r="73" spans="4:6" x14ac:dyDescent="0.25">
      <c r="D73" s="8">
        <f>0.18+0.258-0.18-0.26</f>
        <v>-2.0000000000000018E-3</v>
      </c>
      <c r="E73" s="12" t="s">
        <v>143</v>
      </c>
      <c r="F73" s="5"/>
    </row>
    <row r="74" spans="4:6" x14ac:dyDescent="0.25">
      <c r="D74" s="3" t="s">
        <v>5</v>
      </c>
      <c r="E74" s="3" t="s">
        <v>5</v>
      </c>
      <c r="F74" s="3" t="s">
        <v>87</v>
      </c>
    </row>
    <row r="75" spans="4:6" x14ac:dyDescent="0.25">
      <c r="D75" s="8">
        <f>77.9404489787105-0.01</f>
        <v>77.930448978710501</v>
      </c>
      <c r="E75" s="5" t="s">
        <v>109</v>
      </c>
      <c r="F75" s="5" t="s">
        <v>5</v>
      </c>
    </row>
    <row r="76" spans="4:6" x14ac:dyDescent="0.25">
      <c r="D76" s="8">
        <v>76.003589490013709</v>
      </c>
      <c r="E76" s="5" t="s">
        <v>110</v>
      </c>
      <c r="F76" s="5" t="s">
        <v>5</v>
      </c>
    </row>
    <row r="77" spans="4:6" x14ac:dyDescent="0.25">
      <c r="D77" s="8">
        <v>5.3489639243091771</v>
      </c>
      <c r="E77" s="5" t="s">
        <v>111</v>
      </c>
      <c r="F77" s="5" t="s">
        <v>5</v>
      </c>
    </row>
    <row r="78" spans="4:6" x14ac:dyDescent="0.25">
      <c r="D78" s="8">
        <v>5.3716937672363834</v>
      </c>
      <c r="E78" s="5" t="s">
        <v>130</v>
      </c>
      <c r="F78" s="5"/>
    </row>
    <row r="79" spans="4:6" x14ac:dyDescent="0.25">
      <c r="D79" s="8">
        <v>17.677068337281316</v>
      </c>
      <c r="E79" s="5" t="s">
        <v>112</v>
      </c>
      <c r="F79" s="5"/>
    </row>
    <row r="80" spans="4:6" x14ac:dyDescent="0.25">
      <c r="D80" s="8">
        <v>29.085618212223149</v>
      </c>
      <c r="E80" s="5" t="s">
        <v>113</v>
      </c>
      <c r="F80" s="5"/>
    </row>
    <row r="81" spans="4:6" x14ac:dyDescent="0.25">
      <c r="D81" s="8">
        <v>35.600957034033364</v>
      </c>
      <c r="E81" s="5" t="s">
        <v>88</v>
      </c>
      <c r="F81" s="5"/>
    </row>
    <row r="82" spans="4:6" x14ac:dyDescent="0.25">
      <c r="D82" s="8">
        <v>7.3770986017424667</v>
      </c>
      <c r="E82" s="5" t="s">
        <v>114</v>
      </c>
      <c r="F82" s="5"/>
    </row>
    <row r="83" spans="4:6" x14ac:dyDescent="0.25">
      <c r="D83" s="8">
        <v>9.6257665617988213</v>
      </c>
      <c r="E83" s="5" t="s">
        <v>115</v>
      </c>
      <c r="F83" s="5"/>
    </row>
    <row r="84" spans="4:6" x14ac:dyDescent="0.25">
      <c r="D84" s="8">
        <v>4.7227945879232873</v>
      </c>
      <c r="E84" s="5" t="s">
        <v>116</v>
      </c>
      <c r="F84" s="5"/>
    </row>
    <row r="85" spans="4:6" x14ac:dyDescent="0.25">
      <c r="D85" s="8">
        <v>7.0134488079941342</v>
      </c>
      <c r="E85" s="5" t="s">
        <v>117</v>
      </c>
      <c r="F85" s="5"/>
    </row>
    <row r="86" spans="4:6" x14ac:dyDescent="0.25">
      <c r="D86" s="8">
        <v>21.443962748504546</v>
      </c>
      <c r="E86" s="5" t="s">
        <v>118</v>
      </c>
      <c r="F86" s="5"/>
    </row>
    <row r="87" spans="4:6" x14ac:dyDescent="0.25">
      <c r="D87" s="8">
        <v>14.997572737575698</v>
      </c>
      <c r="E87" s="5" t="s">
        <v>119</v>
      </c>
      <c r="F87" s="5"/>
    </row>
    <row r="88" spans="4:6" x14ac:dyDescent="0.25">
      <c r="D88" s="8">
        <v>32.127758215540027</v>
      </c>
      <c r="E88" s="5" t="s">
        <v>120</v>
      </c>
      <c r="F88" s="5"/>
    </row>
    <row r="89" spans="4:6" x14ac:dyDescent="0.25">
      <c r="D89" s="8">
        <v>9.776342144517038</v>
      </c>
      <c r="E89" s="5" t="s">
        <v>121</v>
      </c>
      <c r="F89" s="5"/>
    </row>
    <row r="90" spans="4:6" x14ac:dyDescent="0.25">
      <c r="D90" s="8">
        <v>61.732319146315987</v>
      </c>
      <c r="E90" s="5" t="s">
        <v>139</v>
      </c>
      <c r="F90" s="5"/>
    </row>
    <row r="91" spans="4:6" x14ac:dyDescent="0.25">
      <c r="D91" s="8">
        <v>7.9881217241457518</v>
      </c>
      <c r="E91" s="5" t="s">
        <v>122</v>
      </c>
      <c r="F91" s="5"/>
    </row>
    <row r="92" spans="4:6" x14ac:dyDescent="0.25">
      <c r="D92" s="8">
        <v>45.164303401083707</v>
      </c>
      <c r="E92" s="5" t="s">
        <v>124</v>
      </c>
      <c r="F92" s="5"/>
    </row>
    <row r="93" spans="4:6" x14ac:dyDescent="0.25">
      <c r="D93" s="8">
        <v>43.952116721736061</v>
      </c>
      <c r="E93" s="5" t="s">
        <v>125</v>
      </c>
      <c r="F93" s="5"/>
    </row>
    <row r="94" spans="4:6" x14ac:dyDescent="0.25">
      <c r="D94" s="8">
        <v>1.1687306269275619</v>
      </c>
      <c r="E94" s="5" t="s">
        <v>126</v>
      </c>
      <c r="F94" s="5"/>
    </row>
    <row r="95" spans="4:6" x14ac:dyDescent="0.25">
      <c r="D95" s="8">
        <v>11.365038808238358</v>
      </c>
      <c r="E95" s="5" t="s">
        <v>127</v>
      </c>
      <c r="F95" s="5"/>
    </row>
    <row r="96" spans="4:6" x14ac:dyDescent="0.25">
      <c r="D96" s="8">
        <v>4.5949928949172598</v>
      </c>
      <c r="E96" s="5" t="s">
        <v>128</v>
      </c>
      <c r="F96" s="5"/>
    </row>
    <row r="97" spans="4:8" x14ac:dyDescent="0.25">
      <c r="D97" s="8">
        <v>2.8565923082929316</v>
      </c>
      <c r="E97" s="5" t="s">
        <v>129</v>
      </c>
      <c r="F97" s="5"/>
    </row>
    <row r="98" spans="4:8" ht="22.5" x14ac:dyDescent="0.25">
      <c r="D98" s="8">
        <v>0.72028259828547969</v>
      </c>
      <c r="E98" s="5" t="s">
        <v>123</v>
      </c>
      <c r="F98" s="5"/>
    </row>
    <row r="99" spans="4:8" x14ac:dyDescent="0.25">
      <c r="D99" s="6">
        <f>SUM(D70:D98)</f>
        <v>545.97168237934682</v>
      </c>
      <c r="E99" s="2" t="s">
        <v>5</v>
      </c>
      <c r="F99" s="9" t="s">
        <v>105</v>
      </c>
    </row>
    <row r="100" spans="4:8" x14ac:dyDescent="0.25">
      <c r="D100" s="6">
        <f>D99+D66+D49</f>
        <v>3036.9582793819882</v>
      </c>
      <c r="E100" s="2" t="s">
        <v>5</v>
      </c>
      <c r="F100" s="2" t="s">
        <v>89</v>
      </c>
    </row>
    <row r="101" spans="4:8" x14ac:dyDescent="0.25">
      <c r="D101" s="6">
        <f>+'נספח 1'!N45</f>
        <v>1950447.9946899998</v>
      </c>
      <c r="E101" s="2" t="s">
        <v>5</v>
      </c>
      <c r="F101" s="2" t="s">
        <v>90</v>
      </c>
    </row>
    <row r="105" spans="4:8" x14ac:dyDescent="0.25">
      <c r="E105" s="7" t="s">
        <v>5</v>
      </c>
      <c r="F105" s="7" t="s">
        <v>46</v>
      </c>
      <c r="H105" s="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</vt:lpstr>
      <vt:lpstr>מצרפי נספח 2</vt:lpstr>
      <vt:lpstr>מצרפי נספח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מורן אלוש</cp:lastModifiedBy>
  <dcterms:created xsi:type="dcterms:W3CDTF">2021-05-18T10:57:59Z</dcterms:created>
  <dcterms:modified xsi:type="dcterms:W3CDTF">2022-03-31T05:48:15Z</dcterms:modified>
</cp:coreProperties>
</file>