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1\12.2021\בינלאומי\הגומל\אינטרנט\"/>
    </mc:Choice>
  </mc:AlternateContent>
  <bookViews>
    <workbookView xWindow="0" yWindow="0" windowWidth="19170" windowHeight="6900"/>
  </bookViews>
  <sheets>
    <sheet name="נספח 1 " sheetId="1" r:id="rId1"/>
    <sheet name="נספח 2" sheetId="2" r:id="rId2"/>
    <sheet name="נספח 3" sheetId="3" r:id="rId3"/>
  </sheets>
  <calcPr calcId="162913"/>
</workbook>
</file>

<file path=xl/calcChain.xml><?xml version="1.0" encoding="utf-8"?>
<calcChain xmlns="http://schemas.openxmlformats.org/spreadsheetml/2006/main">
  <c r="D59" i="3" l="1"/>
  <c r="D55" i="3"/>
  <c r="D58" i="3" l="1"/>
  <c r="D56" i="3"/>
  <c r="D57" i="3"/>
  <c r="A29" i="1"/>
  <c r="E29" i="1"/>
  <c r="I29" i="1"/>
  <c r="D47" i="3" l="1"/>
  <c r="D50" i="3"/>
  <c r="D48" i="3"/>
  <c r="D15" i="2" l="1"/>
  <c r="A12" i="1"/>
  <c r="E12" i="1"/>
  <c r="I12" i="1"/>
  <c r="I11" i="1"/>
  <c r="A30" i="1" l="1"/>
  <c r="E30" i="1"/>
  <c r="I30" i="1"/>
  <c r="I32" i="1"/>
  <c r="D49" i="3"/>
  <c r="D46" i="3"/>
  <c r="D22" i="2" l="1"/>
  <c r="D17" i="2"/>
  <c r="A11" i="1"/>
  <c r="E11" i="1"/>
  <c r="M12" i="1" l="1"/>
  <c r="D51" i="3" l="1"/>
  <c r="D35" i="3"/>
  <c r="D83" i="3"/>
  <c r="D28" i="2" l="1"/>
  <c r="E38" i="1" l="1"/>
  <c r="A38" i="1"/>
  <c r="I38" i="1"/>
  <c r="I46" i="1"/>
  <c r="E46" i="1"/>
  <c r="A46" i="1"/>
  <c r="D42" i="2"/>
  <c r="M16" i="1"/>
  <c r="M11" i="1"/>
  <c r="D84" i="3" l="1"/>
  <c r="M46" i="1"/>
  <c r="D85" i="3" s="1"/>
  <c r="M36" i="1"/>
  <c r="M35" i="1"/>
  <c r="M32" i="1"/>
  <c r="M31" i="1"/>
  <c r="M30" i="1"/>
  <c r="M29" i="1"/>
  <c r="M28" i="1"/>
  <c r="M27" i="1"/>
  <c r="M26" i="1"/>
  <c r="M25" i="1"/>
  <c r="M22" i="1"/>
  <c r="M21" i="1"/>
  <c r="M20" i="1"/>
  <c r="M15" i="1"/>
  <c r="M38" i="1" l="1"/>
  <c r="D43" i="2"/>
</calcChain>
</file>

<file path=xl/sharedStrings.xml><?xml version="1.0" encoding="utf-8"?>
<sst xmlns="http://schemas.openxmlformats.org/spreadsheetml/2006/main" count="647" uniqueCount="164">
  <si>
    <t>548</t>
  </si>
  <si>
    <t>מספר אישור אוצר</t>
  </si>
  <si>
    <t>0</t>
  </si>
  <si>
    <t xml:space="preserve">נספח 1 </t>
  </si>
  <si>
    <t/>
  </si>
  <si>
    <t>תאריך נכונות דו"ח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</si>
  <si>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</si>
  <si>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</si>
  <si>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</si>
  <si>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</si>
  <si>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</si>
  <si>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</si>
  <si>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</si>
  <si>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</si>
  <si>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</si>
  <si>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</si>
  <si>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</si>
  <si>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</si>
  <si>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</si>
  <si>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</si>
  <si>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</si>
  <si>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</si>
  <si>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</si>
  <si>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</si>
  <si>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</si>
  <si>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</si>
  <si>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</si>
  <si>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</si>
  <si>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</si>
  <si>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</si>
  <si>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</si>
  <si>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</si>
  <si>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</si>
  <si>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</si>
  <si>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</si>
  <si>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</si>
  <si>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</si>
  <si>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</si>
  <si>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</si>
  <si>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</si>
  <si>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</si>
  <si>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</si>
  <si>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</si>
  <si>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</si>
  <si>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</si>
  <si>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2021-05-18</t>
  </si>
  <si>
    <t>13:59:00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</si>
  <si>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</si>
  <si>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</si>
  <si>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</si>
  <si>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</si>
  <si>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</si>
  <si>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</si>
  <si>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</si>
  <si>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זרים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</si>
  <si>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</si>
  <si>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</si>
  <si>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</si>
  <si>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</si>
  <si>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</si>
  <si>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</si>
  <si>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</si>
  <si>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</si>
  <si>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</si>
  <si>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</si>
  <si>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</si>
  <si>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</si>
  <si>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</si>
  <si>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</si>
  <si>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</si>
  <si>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</si>
  <si>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</si>
  <si>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ORCA LONG</t>
  </si>
  <si>
    <t>אלקטרה נדלן 2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</si>
  <si>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</si>
  <si>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</si>
  <si>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</si>
  <si>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</si>
  <si>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</si>
  <si>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</si>
  <si>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</si>
  <si>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</si>
  <si>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</si>
  <si>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</si>
  <si>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</si>
  <si>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</si>
  <si>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INVESCO</t>
  </si>
  <si>
    <t>סך הכל עמלות ניהול חיצוני</t>
  </si>
  <si>
    <t>סך נכסים לסוף שנה קודמת</t>
  </si>
  <si>
    <t>הגומל לבני 60 ומעלה</t>
  </si>
  <si>
    <t>6401</t>
  </si>
  <si>
    <t>9926</t>
  </si>
  <si>
    <t>קידוד קופה</t>
  </si>
  <si>
    <t>512711409-00000000000115-9926-000</t>
  </si>
  <si>
    <t>הגומל לבני 50 עד 60</t>
  </si>
  <si>
    <t>6391</t>
  </si>
  <si>
    <t>9925</t>
  </si>
  <si>
    <t>512711409-00000000000115-9925-000</t>
  </si>
  <si>
    <t>הגומל לבני 50 ומטה</t>
  </si>
  <si>
    <t>6521</t>
  </si>
  <si>
    <t>9924</t>
  </si>
  <si>
    <t>512711409-00000000000115-9924-000</t>
  </si>
  <si>
    <t>הבינלאומי</t>
  </si>
  <si>
    <t>הגומל מצרפי</t>
  </si>
  <si>
    <t>סך תשלומים בגין השקעה בתעודות סל</t>
  </si>
  <si>
    <t>אי בי אי</t>
  </si>
  <si>
    <t>דיסקונט</t>
  </si>
  <si>
    <t>פועלים</t>
  </si>
  <si>
    <t>מיטב</t>
  </si>
  <si>
    <t>מיטב תכלית קרנות נאמנות בע"מ</t>
  </si>
  <si>
    <t>קסם קרנות נאמנות בע"מ</t>
  </si>
  <si>
    <t>THE SELECT SECTOR SPDR TRUST</t>
  </si>
  <si>
    <t>INVESCO PS CAPITAL</t>
  </si>
  <si>
    <t>MARKET VECTORS ETF</t>
  </si>
  <si>
    <t>ISHARES TRUST</t>
  </si>
  <si>
    <t>STATE STREET GLOBAL ADVISORS</t>
  </si>
  <si>
    <t>GUGGENHEIM FUNDS</t>
  </si>
  <si>
    <t>ISHARES INC</t>
  </si>
  <si>
    <t>FIRST TRUST PORTFOLIOS</t>
  </si>
  <si>
    <t>BARCLAYS GLOBAL FUND ADVISORS</t>
  </si>
  <si>
    <t>LYXOR</t>
  </si>
  <si>
    <t>VANECK VECTORS JUNIOR GOLD</t>
  </si>
  <si>
    <t>GLOBAL X MANAGEMENT</t>
  </si>
  <si>
    <t>VANGUARD GROUP</t>
  </si>
  <si>
    <t>CREDIT SUISSE ASSET MANAGEMENT</t>
  </si>
  <si>
    <t>US GLOBAL INVESTORS</t>
  </si>
  <si>
    <t>KRANESHARES BOSERA MSCI</t>
  </si>
  <si>
    <t>SCHRODER INVESTMENT MANAGEMENT</t>
  </si>
  <si>
    <t>TRIGON</t>
  </si>
  <si>
    <t xml:space="preserve">WISDOMTREE </t>
  </si>
  <si>
    <t>FRANKLIN ADVISORS</t>
  </si>
  <si>
    <t>COMSTAGE ETF</t>
  </si>
  <si>
    <t>LYXORETF</t>
  </si>
  <si>
    <t>T ROWE PRICE GLOBAL INVESTMENT</t>
  </si>
  <si>
    <t>לאומי</t>
  </si>
  <si>
    <t>SPDR TRUST</t>
  </si>
  <si>
    <t>KRANESHARES</t>
  </si>
  <si>
    <t>הראל קרנות נאמנות בע"מ</t>
  </si>
  <si>
    <t>פסגות קרנות נאמנות בע"מ</t>
  </si>
  <si>
    <t>מגדל קרנות נאמנות בע"מ</t>
  </si>
  <si>
    <t>פסגות ני"ע *</t>
  </si>
  <si>
    <t>* פסגות צד קשור עד 08/21, החל מתאריך זה מיטב צד קשור</t>
  </si>
  <si>
    <t>קרן השקעה ישראלית</t>
  </si>
  <si>
    <t xml:space="preserve">KLIRMARK III </t>
  </si>
  <si>
    <t>פימי 6 אופורטוניטי ישראל FIMI</t>
  </si>
  <si>
    <t xml:space="preserve">Windin` Capital Fund LP </t>
  </si>
  <si>
    <t xml:space="preserve">תשתיות ישראל 4 </t>
  </si>
  <si>
    <t>נוקד אקוויטי</t>
  </si>
  <si>
    <t>נוקד אופרטיוניטי (ישראל)</t>
  </si>
  <si>
    <t>Pi הגומל 1</t>
  </si>
  <si>
    <t>IBI CCF</t>
  </si>
  <si>
    <t>Alpha Opportunities</t>
  </si>
  <si>
    <t xml:space="preserve">אייפקס מדיום ישראל </t>
  </si>
  <si>
    <t xml:space="preserve">FORTTISSIMO V </t>
  </si>
  <si>
    <t xml:space="preserve">Hamilton Lane CI IV </t>
  </si>
  <si>
    <t xml:space="preserve">MV SENIOR 2 </t>
  </si>
  <si>
    <t xml:space="preserve">BLUE ATLANTIC PARTNERS III </t>
  </si>
  <si>
    <t>MONETA CAPITAL</t>
  </si>
  <si>
    <t>AVENUE 3</t>
  </si>
  <si>
    <t>MV SUBORDINATED V</t>
  </si>
  <si>
    <t>ALTO FUND 2</t>
  </si>
  <si>
    <t>IBI SBL</t>
  </si>
  <si>
    <t>קרן קומריט</t>
  </si>
  <si>
    <t>קרן השקעה חוץ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</si>
</sst>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1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/>
  </cellStyleXfs>
  <cellXfs count="3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right"/>
    </xf>
    <xf numFmtId="4" fontId="8" fillId="5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4" fontId="0" fillId="0" borderId="0" xfId="0" applyNumberFormat="1"/>
    <xf numFmtId="0" fontId="3" fillId="0" borderId="0" xfId="0" applyFont="1" applyFill="1" applyAlignment="1">
      <alignment horizontal="right" wrapText="1"/>
    </xf>
    <xf numFmtId="0" fontId="0" fillId="0" borderId="0" xfId="0" applyFill="1"/>
    <xf numFmtId="14" fontId="1" fillId="2" borderId="0" xfId="0" applyNumberFormat="1" applyFont="1" applyFill="1" applyAlignment="1">
      <alignment horizontal="right" wrapText="1"/>
    </xf>
    <xf numFmtId="14" fontId="7" fillId="6" borderId="0" xfId="0" applyNumberFormat="1" applyFont="1" applyFill="1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4" fontId="8" fillId="7" borderId="0" xfId="0" applyNumberFormat="1" applyFont="1" applyFill="1" applyAlignment="1">
      <alignment horizontal="right"/>
    </xf>
    <xf numFmtId="0" fontId="1" fillId="7" borderId="0" xfId="0" applyFont="1" applyFill="1" applyAlignment="1">
      <alignment horizontal="right" wrapText="1"/>
    </xf>
    <xf numFmtId="0" fontId="3" fillId="7" borderId="0" xfId="0" applyFont="1" applyFill="1" applyAlignment="1">
      <alignment horizontal="right" wrapText="1"/>
    </xf>
    <xf numFmtId="2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4" fontId="1" fillId="5" borderId="0" xfId="0" applyNumberFormat="1" applyFont="1" applyFill="1" applyAlignment="1">
      <alignment horizontal="right" wrapText="1"/>
    </xf>
    <xf numFmtId="0" fontId="1" fillId="0" borderId="0" xfId="0" applyFont="1" applyFill="1" applyAlignment="1">
      <alignment horizontal="right" wrapText="1"/>
    </xf>
  </cellXfs>
  <cellStyles count="3">
    <cellStyle name="Comma" xfId="1" builtinId="3"/>
    <cellStyle name="Normal" xfId="0" builtinId="0"/>
    <cellStyle name="Normal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tabSelected="1" zoomScale="85" zoomScaleNormal="85" workbookViewId="0"/>
  </sheetViews>
  <sheetFormatPr defaultColWidth="18.85546875" defaultRowHeight="15" x14ac:dyDescent="0.25"/>
  <sheetData>
    <row r="2" spans="1:15" x14ac:dyDescent="0.25">
      <c r="A2" s="14"/>
      <c r="E2" s="14"/>
      <c r="I2" s="14"/>
    </row>
    <row r="3" spans="1:15" x14ac:dyDescent="0.25">
      <c r="B3" s="7" t="s">
        <v>98</v>
      </c>
      <c r="C3" s="7" t="s">
        <v>99</v>
      </c>
      <c r="F3" s="7" t="s">
        <v>89</v>
      </c>
      <c r="G3" s="7" t="s">
        <v>90</v>
      </c>
      <c r="J3" s="7" t="s">
        <v>94</v>
      </c>
      <c r="K3" s="7" t="s">
        <v>95</v>
      </c>
      <c r="N3" s="7" t="s">
        <v>103</v>
      </c>
      <c r="O3" s="7" t="s">
        <v>0</v>
      </c>
    </row>
    <row r="4" spans="1:15" x14ac:dyDescent="0.25">
      <c r="B4" s="7" t="s">
        <v>1</v>
      </c>
      <c r="C4" s="7" t="s">
        <v>100</v>
      </c>
      <c r="F4" s="7" t="s">
        <v>1</v>
      </c>
      <c r="G4" s="7" t="s">
        <v>91</v>
      </c>
      <c r="J4" s="7" t="s">
        <v>1</v>
      </c>
      <c r="K4" s="7" t="s">
        <v>96</v>
      </c>
      <c r="N4" s="7" t="s">
        <v>1</v>
      </c>
      <c r="O4" s="7" t="s">
        <v>2</v>
      </c>
    </row>
    <row r="5" spans="1:15" x14ac:dyDescent="0.25">
      <c r="B5" s="7" t="s">
        <v>3</v>
      </c>
      <c r="C5" s="7" t="s">
        <v>4</v>
      </c>
      <c r="F5" s="7" t="s">
        <v>3</v>
      </c>
      <c r="G5" s="7" t="s">
        <v>4</v>
      </c>
      <c r="J5" s="7" t="s">
        <v>3</v>
      </c>
      <c r="K5" s="7" t="s">
        <v>4</v>
      </c>
      <c r="N5" s="7" t="s">
        <v>3</v>
      </c>
      <c r="O5" s="7" t="s">
        <v>4</v>
      </c>
    </row>
    <row r="6" spans="1:15" x14ac:dyDescent="0.25">
      <c r="B6" s="7" t="s">
        <v>5</v>
      </c>
      <c r="C6" s="18">
        <v>44560</v>
      </c>
      <c r="F6" s="7" t="s">
        <v>5</v>
      </c>
      <c r="G6" s="18">
        <v>44560</v>
      </c>
      <c r="J6" s="7" t="s">
        <v>5</v>
      </c>
      <c r="K6" s="18">
        <v>44560</v>
      </c>
      <c r="N6" s="7" t="s">
        <v>5</v>
      </c>
      <c r="O6" s="18">
        <v>44560</v>
      </c>
    </row>
    <row r="7" spans="1:15" x14ac:dyDescent="0.25">
      <c r="B7" s="7" t="s">
        <v>92</v>
      </c>
      <c r="C7" s="7" t="s">
        <v>101</v>
      </c>
      <c r="F7" s="7" t="s">
        <v>92</v>
      </c>
      <c r="G7" s="7" t="s">
        <v>93</v>
      </c>
      <c r="J7" s="7" t="s">
        <v>92</v>
      </c>
      <c r="K7" s="7" t="s">
        <v>97</v>
      </c>
    </row>
    <row r="8" spans="1:15" ht="54" x14ac:dyDescent="0.25">
      <c r="A8" s="17">
        <v>44560</v>
      </c>
      <c r="B8" s="1" t="s">
        <v>6</v>
      </c>
      <c r="C8" s="1" t="s">
        <v>4</v>
      </c>
      <c r="E8" s="17">
        <v>44560</v>
      </c>
      <c r="F8" s="1" t="s">
        <v>6</v>
      </c>
      <c r="G8" s="1" t="s">
        <v>4</v>
      </c>
      <c r="I8" s="17">
        <v>44560</v>
      </c>
      <c r="J8" s="1" t="s">
        <v>6</v>
      </c>
      <c r="K8" s="1" t="s">
        <v>4</v>
      </c>
      <c r="M8" s="17">
        <v>44561</v>
      </c>
      <c r="N8" s="1" t="s">
        <v>6</v>
      </c>
      <c r="O8" s="1" t="s">
        <v>4</v>
      </c>
    </row>
    <row r="9" spans="1:15" x14ac:dyDescent="0.25">
      <c r="A9" s="1" t="s">
        <v>7</v>
      </c>
      <c r="B9" s="1" t="s">
        <v>4</v>
      </c>
      <c r="C9" s="1" t="s">
        <v>4</v>
      </c>
      <c r="E9" s="1" t="s">
        <v>7</v>
      </c>
      <c r="F9" s="1" t="s">
        <v>4</v>
      </c>
      <c r="G9" s="1" t="s">
        <v>4</v>
      </c>
      <c r="I9" s="1" t="s">
        <v>7</v>
      </c>
      <c r="J9" s="1" t="s">
        <v>4</v>
      </c>
      <c r="K9" s="1" t="s">
        <v>4</v>
      </c>
      <c r="M9" s="1" t="s">
        <v>7</v>
      </c>
      <c r="N9" s="1" t="s">
        <v>4</v>
      </c>
      <c r="O9" s="1" t="s">
        <v>4</v>
      </c>
    </row>
    <row r="10" spans="1:15" ht="22.5" x14ac:dyDescent="0.25">
      <c r="A10" s="9" t="s">
        <v>4</v>
      </c>
      <c r="B10" s="9" t="s">
        <v>8</v>
      </c>
      <c r="C10" s="9" t="s">
        <v>9</v>
      </c>
      <c r="E10" s="9" t="s">
        <v>4</v>
      </c>
      <c r="F10" s="9" t="s">
        <v>8</v>
      </c>
      <c r="G10" s="9" t="s">
        <v>9</v>
      </c>
      <c r="I10" s="9" t="s">
        <v>4</v>
      </c>
      <c r="J10" s="9" t="s">
        <v>8</v>
      </c>
      <c r="K10" s="9" t="s">
        <v>9</v>
      </c>
      <c r="M10" s="2" t="s">
        <v>4</v>
      </c>
      <c r="N10" s="2" t="s">
        <v>8</v>
      </c>
      <c r="O10" s="2" t="s">
        <v>9</v>
      </c>
    </row>
    <row r="11" spans="1:15" ht="33" x14ac:dyDescent="0.25">
      <c r="A11" s="10">
        <f>0+0.01</f>
        <v>0.01</v>
      </c>
      <c r="B11" s="11" t="s">
        <v>10</v>
      </c>
      <c r="C11" s="11" t="s">
        <v>4</v>
      </c>
      <c r="E11" s="10">
        <f>0.01+0.09</f>
        <v>9.9999999999999992E-2</v>
      </c>
      <c r="F11" s="11" t="s">
        <v>10</v>
      </c>
      <c r="G11" s="11" t="s">
        <v>4</v>
      </c>
      <c r="I11" s="10">
        <f>4.34+16.95</f>
        <v>21.29</v>
      </c>
      <c r="J11" s="11" t="s">
        <v>10</v>
      </c>
      <c r="K11" s="11" t="s">
        <v>4</v>
      </c>
      <c r="M11" s="4">
        <f>+E11+I11+A11</f>
        <v>21.400000000000002</v>
      </c>
      <c r="N11" s="3" t="s">
        <v>10</v>
      </c>
      <c r="O11" s="3" t="s">
        <v>4</v>
      </c>
    </row>
    <row r="12" spans="1:15" ht="33" x14ac:dyDescent="0.25">
      <c r="A12" s="10">
        <f>0.41+0.09-0.037-0.05</f>
        <v>0.41300000000000003</v>
      </c>
      <c r="B12" s="11" t="s">
        <v>11</v>
      </c>
      <c r="C12" s="11" t="s">
        <v>4</v>
      </c>
      <c r="E12" s="10">
        <f>0.425+0.344-0.01+0.51+0.06-0.577-0.31</f>
        <v>0.442</v>
      </c>
      <c r="F12" s="11" t="s">
        <v>11</v>
      </c>
      <c r="G12" s="11" t="s">
        <v>4</v>
      </c>
      <c r="I12" s="10">
        <f>0.32+261.044-117.985-51.03</f>
        <v>92.348999999999961</v>
      </c>
      <c r="J12" s="11" t="s">
        <v>11</v>
      </c>
      <c r="K12" s="11" t="s">
        <v>4</v>
      </c>
      <c r="M12" s="4">
        <f>+E12+I12+A12</f>
        <v>93.203999999999951</v>
      </c>
      <c r="N12" s="3" t="s">
        <v>11</v>
      </c>
      <c r="O12" s="3" t="s">
        <v>4</v>
      </c>
    </row>
    <row r="13" spans="1:15" x14ac:dyDescent="0.25">
      <c r="A13" s="12"/>
      <c r="B13" s="12"/>
      <c r="C13" s="12" t="s">
        <v>4</v>
      </c>
      <c r="E13" s="12"/>
      <c r="F13" s="12"/>
      <c r="G13" s="12" t="s">
        <v>4</v>
      </c>
      <c r="I13" s="28"/>
      <c r="J13" s="12"/>
      <c r="K13" s="12" t="s">
        <v>4</v>
      </c>
      <c r="M13" s="5" t="s">
        <v>4</v>
      </c>
      <c r="N13" s="5" t="s">
        <v>4</v>
      </c>
      <c r="O13" s="5" t="s">
        <v>4</v>
      </c>
    </row>
    <row r="14" spans="1:15" ht="22.5" x14ac:dyDescent="0.25">
      <c r="A14" s="9" t="s">
        <v>4</v>
      </c>
      <c r="B14" s="9" t="s">
        <v>12</v>
      </c>
      <c r="C14" s="9" t="s">
        <v>13</v>
      </c>
      <c r="E14" s="9" t="s">
        <v>4</v>
      </c>
      <c r="F14" s="9" t="s">
        <v>12</v>
      </c>
      <c r="G14" s="9" t="s">
        <v>13</v>
      </c>
      <c r="I14" s="9" t="s">
        <v>4</v>
      </c>
      <c r="J14" s="9" t="s">
        <v>12</v>
      </c>
      <c r="K14" s="9" t="s">
        <v>13</v>
      </c>
      <c r="M14" s="2" t="s">
        <v>4</v>
      </c>
      <c r="N14" s="2" t="s">
        <v>12</v>
      </c>
      <c r="O14" s="2" t="s">
        <v>13</v>
      </c>
    </row>
    <row r="15" spans="1:15" ht="33" x14ac:dyDescent="0.25">
      <c r="A15" s="10">
        <v>0</v>
      </c>
      <c r="B15" s="11" t="s">
        <v>14</v>
      </c>
      <c r="C15" s="11" t="s">
        <v>4</v>
      </c>
      <c r="E15" s="10">
        <v>0</v>
      </c>
      <c r="F15" s="11" t="s">
        <v>14</v>
      </c>
      <c r="G15" s="11" t="s">
        <v>4</v>
      </c>
      <c r="I15" s="10">
        <v>0</v>
      </c>
      <c r="J15" s="11" t="s">
        <v>14</v>
      </c>
      <c r="K15" s="11" t="s">
        <v>4</v>
      </c>
      <c r="M15" s="4">
        <f>+E15+I15+A15</f>
        <v>0</v>
      </c>
      <c r="N15" s="3" t="s">
        <v>14</v>
      </c>
      <c r="O15" s="3" t="s">
        <v>4</v>
      </c>
    </row>
    <row r="16" spans="1:15" ht="33" x14ac:dyDescent="0.25">
      <c r="A16" s="10">
        <v>0</v>
      </c>
      <c r="B16" s="11" t="s">
        <v>15</v>
      </c>
      <c r="C16" s="11" t="s">
        <v>4</v>
      </c>
      <c r="E16" s="10">
        <v>0</v>
      </c>
      <c r="F16" s="11" t="s">
        <v>15</v>
      </c>
      <c r="G16" s="11" t="s">
        <v>4</v>
      </c>
      <c r="I16" s="10">
        <v>0</v>
      </c>
      <c r="J16" s="11" t="s">
        <v>15</v>
      </c>
      <c r="K16" s="11" t="s">
        <v>4</v>
      </c>
      <c r="M16" s="4">
        <f>+E16+I16+A16</f>
        <v>0</v>
      </c>
      <c r="N16" s="3" t="s">
        <v>15</v>
      </c>
      <c r="O16" s="3" t="s">
        <v>4</v>
      </c>
    </row>
    <row r="17" spans="1:15" x14ac:dyDescent="0.25">
      <c r="A17" s="12" t="s">
        <v>4</v>
      </c>
      <c r="B17" s="12" t="s">
        <v>4</v>
      </c>
      <c r="C17" s="12" t="s">
        <v>4</v>
      </c>
      <c r="E17" s="12" t="s">
        <v>4</v>
      </c>
      <c r="F17" s="12" t="s">
        <v>4</v>
      </c>
      <c r="G17" s="12" t="s">
        <v>4</v>
      </c>
      <c r="I17" s="12" t="s">
        <v>4</v>
      </c>
      <c r="J17" s="12" t="s">
        <v>4</v>
      </c>
      <c r="K17" s="12" t="s">
        <v>4</v>
      </c>
      <c r="M17" s="5" t="s">
        <v>4</v>
      </c>
      <c r="N17" s="5" t="s">
        <v>4</v>
      </c>
      <c r="O17" s="5" t="s">
        <v>4</v>
      </c>
    </row>
    <row r="18" spans="1:15" ht="22.5" x14ac:dyDescent="0.25">
      <c r="A18" s="9" t="s">
        <v>4</v>
      </c>
      <c r="B18" s="9" t="s">
        <v>16</v>
      </c>
      <c r="C18" s="9" t="s">
        <v>17</v>
      </c>
      <c r="E18" s="9" t="s">
        <v>4</v>
      </c>
      <c r="F18" s="9" t="s">
        <v>16</v>
      </c>
      <c r="G18" s="9" t="s">
        <v>17</v>
      </c>
      <c r="I18" s="9" t="s">
        <v>4</v>
      </c>
      <c r="J18" s="9" t="s">
        <v>16</v>
      </c>
      <c r="K18" s="9" t="s">
        <v>17</v>
      </c>
      <c r="M18" s="2" t="s">
        <v>4</v>
      </c>
      <c r="N18" s="2" t="s">
        <v>16</v>
      </c>
      <c r="O18" s="2" t="s">
        <v>17</v>
      </c>
    </row>
    <row r="19" spans="1:15" ht="43.5" x14ac:dyDescent="0.25">
      <c r="A19" s="11" t="s">
        <v>4</v>
      </c>
      <c r="B19" s="11" t="s">
        <v>18</v>
      </c>
      <c r="C19" s="11" t="s">
        <v>4</v>
      </c>
      <c r="E19" s="11" t="s">
        <v>4</v>
      </c>
      <c r="F19" s="11" t="s">
        <v>18</v>
      </c>
      <c r="G19" s="11" t="s">
        <v>4</v>
      </c>
      <c r="I19" s="11" t="s">
        <v>4</v>
      </c>
      <c r="J19" s="11" t="s">
        <v>18</v>
      </c>
      <c r="K19" s="11" t="s">
        <v>4</v>
      </c>
      <c r="M19" s="3" t="s">
        <v>4</v>
      </c>
      <c r="N19" s="3" t="s">
        <v>18</v>
      </c>
      <c r="O19" s="3" t="s">
        <v>4</v>
      </c>
    </row>
    <row r="20" spans="1:15" ht="22.5" x14ac:dyDescent="0.25">
      <c r="A20" s="10">
        <v>0</v>
      </c>
      <c r="B20" s="11" t="s">
        <v>19</v>
      </c>
      <c r="C20" s="11" t="s">
        <v>4</v>
      </c>
      <c r="E20" s="10">
        <v>0</v>
      </c>
      <c r="F20" s="11" t="s">
        <v>19</v>
      </c>
      <c r="G20" s="11" t="s">
        <v>4</v>
      </c>
      <c r="I20" s="10">
        <v>0</v>
      </c>
      <c r="J20" s="11" t="s">
        <v>19</v>
      </c>
      <c r="K20" s="11" t="s">
        <v>4</v>
      </c>
      <c r="M20" s="4">
        <f>+E20+I20+A20</f>
        <v>0</v>
      </c>
      <c r="N20" s="3" t="s">
        <v>19</v>
      </c>
      <c r="O20" s="3" t="s">
        <v>4</v>
      </c>
    </row>
    <row r="21" spans="1:15" ht="33" x14ac:dyDescent="0.25">
      <c r="A21" s="10">
        <v>0</v>
      </c>
      <c r="B21" s="11" t="s">
        <v>20</v>
      </c>
      <c r="C21" s="11" t="s">
        <v>4</v>
      </c>
      <c r="E21" s="10">
        <v>0</v>
      </c>
      <c r="F21" s="11" t="s">
        <v>20</v>
      </c>
      <c r="G21" s="11" t="s">
        <v>4</v>
      </c>
      <c r="I21" s="10">
        <v>0</v>
      </c>
      <c r="J21" s="11" t="s">
        <v>20</v>
      </c>
      <c r="K21" s="11" t="s">
        <v>4</v>
      </c>
      <c r="M21" s="4">
        <f>+E21+I21+A21</f>
        <v>0</v>
      </c>
      <c r="N21" s="3" t="s">
        <v>20</v>
      </c>
      <c r="O21" s="3" t="s">
        <v>4</v>
      </c>
    </row>
    <row r="22" spans="1:15" ht="33" x14ac:dyDescent="0.25">
      <c r="A22" s="10">
        <v>0</v>
      </c>
      <c r="B22" s="11" t="s">
        <v>21</v>
      </c>
      <c r="C22" s="11" t="s">
        <v>4</v>
      </c>
      <c r="E22" s="10">
        <v>0</v>
      </c>
      <c r="F22" s="11" t="s">
        <v>21</v>
      </c>
      <c r="G22" s="11" t="s">
        <v>4</v>
      </c>
      <c r="I22" s="10">
        <v>0</v>
      </c>
      <c r="J22" s="11" t="s">
        <v>21</v>
      </c>
      <c r="K22" s="11" t="s">
        <v>4</v>
      </c>
      <c r="M22" s="4">
        <f>+E22+I22+A22</f>
        <v>0</v>
      </c>
      <c r="N22" s="3" t="s">
        <v>21</v>
      </c>
      <c r="O22" s="3" t="s">
        <v>4</v>
      </c>
    </row>
    <row r="23" spans="1:15" x14ac:dyDescent="0.25">
      <c r="A23" s="12" t="s">
        <v>4</v>
      </c>
      <c r="B23" s="12" t="s">
        <v>4</v>
      </c>
      <c r="C23" s="12" t="s">
        <v>4</v>
      </c>
      <c r="E23" s="12" t="s">
        <v>4</v>
      </c>
      <c r="F23" s="12" t="s">
        <v>4</v>
      </c>
      <c r="G23" s="12" t="s">
        <v>4</v>
      </c>
      <c r="I23" s="12" t="s">
        <v>4</v>
      </c>
      <c r="J23" s="12" t="s">
        <v>4</v>
      </c>
      <c r="K23" s="12" t="s">
        <v>4</v>
      </c>
      <c r="M23" s="5" t="s">
        <v>4</v>
      </c>
      <c r="N23" s="5" t="s">
        <v>4</v>
      </c>
      <c r="O23" s="5" t="s">
        <v>4</v>
      </c>
    </row>
    <row r="24" spans="1:15" ht="22.5" x14ac:dyDescent="0.25">
      <c r="A24" s="9" t="s">
        <v>4</v>
      </c>
      <c r="B24" s="9" t="s">
        <v>22</v>
      </c>
      <c r="C24" s="9" t="s">
        <v>23</v>
      </c>
      <c r="E24" s="9" t="s">
        <v>4</v>
      </c>
      <c r="F24" s="9" t="s">
        <v>22</v>
      </c>
      <c r="G24" s="9" t="s">
        <v>23</v>
      </c>
      <c r="I24" s="9" t="s">
        <v>4</v>
      </c>
      <c r="J24" s="9" t="s">
        <v>22</v>
      </c>
      <c r="K24" s="9" t="s">
        <v>23</v>
      </c>
      <c r="M24" s="2" t="s">
        <v>4</v>
      </c>
      <c r="N24" s="2" t="s">
        <v>22</v>
      </c>
      <c r="O24" s="2" t="s">
        <v>23</v>
      </c>
    </row>
    <row r="25" spans="1:15" ht="43.5" x14ac:dyDescent="0.25">
      <c r="A25" s="10">
        <v>0</v>
      </c>
      <c r="B25" s="11" t="s">
        <v>24</v>
      </c>
      <c r="C25" s="11" t="s">
        <v>4</v>
      </c>
      <c r="E25" s="10">
        <v>0</v>
      </c>
      <c r="F25" s="11" t="s">
        <v>24</v>
      </c>
      <c r="G25" s="11" t="s">
        <v>4</v>
      </c>
      <c r="I25" s="10">
        <v>452.13600000000002</v>
      </c>
      <c r="J25" s="11" t="s">
        <v>24</v>
      </c>
      <c r="K25" s="11" t="s">
        <v>4</v>
      </c>
      <c r="M25" s="4">
        <f t="shared" ref="M25:M32" si="0">+E25+I25+A25</f>
        <v>452.13600000000002</v>
      </c>
      <c r="N25" s="3" t="s">
        <v>24</v>
      </c>
      <c r="O25" s="3" t="s">
        <v>4</v>
      </c>
    </row>
    <row r="26" spans="1:15" ht="43.5" x14ac:dyDescent="0.25">
      <c r="A26" s="10">
        <v>0</v>
      </c>
      <c r="B26" s="11" t="s">
        <v>25</v>
      </c>
      <c r="C26" s="11" t="s">
        <v>4</v>
      </c>
      <c r="E26" s="10">
        <v>0</v>
      </c>
      <c r="F26" s="11" t="s">
        <v>25</v>
      </c>
      <c r="G26" s="11" t="s">
        <v>4</v>
      </c>
      <c r="I26" s="10">
        <v>344.90300000000002</v>
      </c>
      <c r="J26" s="11" t="s">
        <v>25</v>
      </c>
      <c r="K26" s="11" t="s">
        <v>4</v>
      </c>
      <c r="M26" s="4">
        <f t="shared" si="0"/>
        <v>344.90300000000002</v>
      </c>
      <c r="N26" s="3" t="s">
        <v>25</v>
      </c>
      <c r="O26" s="3" t="s">
        <v>4</v>
      </c>
    </row>
    <row r="27" spans="1:15" ht="43.5" x14ac:dyDescent="0.25">
      <c r="A27" s="10">
        <v>0</v>
      </c>
      <c r="B27" s="11" t="s">
        <v>26</v>
      </c>
      <c r="C27" s="11" t="s">
        <v>4</v>
      </c>
      <c r="E27" s="10">
        <v>0</v>
      </c>
      <c r="F27" s="11" t="s">
        <v>26</v>
      </c>
      <c r="G27" s="11" t="s">
        <v>4</v>
      </c>
      <c r="I27" s="10">
        <v>0</v>
      </c>
      <c r="J27" s="11" t="s">
        <v>26</v>
      </c>
      <c r="K27" s="11" t="s">
        <v>4</v>
      </c>
      <c r="M27" s="4">
        <f t="shared" si="0"/>
        <v>0</v>
      </c>
      <c r="N27" s="3" t="s">
        <v>26</v>
      </c>
      <c r="O27" s="3" t="s">
        <v>4</v>
      </c>
    </row>
    <row r="28" spans="1:15" ht="22.5" x14ac:dyDescent="0.25">
      <c r="A28" s="10">
        <v>0</v>
      </c>
      <c r="B28" s="11" t="s">
        <v>27</v>
      </c>
      <c r="C28" s="11" t="s">
        <v>4</v>
      </c>
      <c r="E28" s="10">
        <v>0</v>
      </c>
      <c r="F28" s="11" t="s">
        <v>27</v>
      </c>
      <c r="G28" s="11" t="s">
        <v>4</v>
      </c>
      <c r="I28" s="10">
        <v>0</v>
      </c>
      <c r="J28" s="11" t="s">
        <v>27</v>
      </c>
      <c r="K28" s="11" t="s">
        <v>4</v>
      </c>
      <c r="M28" s="4">
        <f t="shared" si="0"/>
        <v>0</v>
      </c>
      <c r="N28" s="3" t="s">
        <v>27</v>
      </c>
      <c r="O28" s="3" t="s">
        <v>4</v>
      </c>
    </row>
    <row r="29" spans="1:15" ht="33" x14ac:dyDescent="0.25">
      <c r="A29" s="10">
        <f>0.07+0.01+0.06+0.06-0.06-0.06</f>
        <v>8.0000000000000016E-2</v>
      </c>
      <c r="B29" s="11" t="s">
        <v>28</v>
      </c>
      <c r="C29" s="11" t="s">
        <v>4</v>
      </c>
      <c r="E29" s="10">
        <f>2.64+0.06-0.07-0.06</f>
        <v>2.5700000000000003</v>
      </c>
      <c r="F29" s="11" t="s">
        <v>28</v>
      </c>
      <c r="G29" s="11" t="s">
        <v>4</v>
      </c>
      <c r="I29" s="10">
        <f>0.22+0.21+0.3+1.4-0.07</f>
        <v>2.06</v>
      </c>
      <c r="J29" s="11" t="s">
        <v>28</v>
      </c>
      <c r="K29" s="11" t="s">
        <v>4</v>
      </c>
      <c r="M29" s="4">
        <f t="shared" si="0"/>
        <v>4.7100000000000009</v>
      </c>
      <c r="N29" s="3" t="s">
        <v>28</v>
      </c>
      <c r="O29" s="3" t="s">
        <v>4</v>
      </c>
    </row>
    <row r="30" spans="1:15" ht="33" x14ac:dyDescent="0.25">
      <c r="A30" s="10">
        <f>0.061+0.07+0.07+0.08</f>
        <v>0.28100000000000003</v>
      </c>
      <c r="B30" s="11" t="s">
        <v>29</v>
      </c>
      <c r="C30" s="11" t="s">
        <v>4</v>
      </c>
      <c r="E30" s="10">
        <f>0.328+0.31+0.19+0.16</f>
        <v>0.9880000000000001</v>
      </c>
      <c r="F30" s="11" t="s">
        <v>29</v>
      </c>
      <c r="G30" s="11" t="s">
        <v>4</v>
      </c>
      <c r="I30" s="10">
        <f>36.94+41.23+32.62+26.21</f>
        <v>137</v>
      </c>
      <c r="J30" s="11" t="s">
        <v>29</v>
      </c>
      <c r="K30" s="11" t="s">
        <v>4</v>
      </c>
      <c r="M30" s="4">
        <f t="shared" si="0"/>
        <v>138.26900000000001</v>
      </c>
      <c r="N30" s="3" t="s">
        <v>29</v>
      </c>
      <c r="O30" s="3" t="s">
        <v>4</v>
      </c>
    </row>
    <row r="31" spans="1:15" ht="33" x14ac:dyDescent="0.25">
      <c r="A31" s="10">
        <v>0</v>
      </c>
      <c r="B31" s="11" t="s">
        <v>30</v>
      </c>
      <c r="C31" s="11" t="s">
        <v>4</v>
      </c>
      <c r="E31" s="10">
        <v>0</v>
      </c>
      <c r="F31" s="11" t="s">
        <v>30</v>
      </c>
      <c r="G31" s="11" t="s">
        <v>4</v>
      </c>
      <c r="I31" s="10">
        <v>0</v>
      </c>
      <c r="J31" s="11" t="s">
        <v>30</v>
      </c>
      <c r="K31" s="11" t="s">
        <v>4</v>
      </c>
      <c r="M31" s="4">
        <f t="shared" si="0"/>
        <v>0</v>
      </c>
      <c r="N31" s="3" t="s">
        <v>30</v>
      </c>
      <c r="O31" s="3" t="s">
        <v>4</v>
      </c>
    </row>
    <row r="32" spans="1:15" ht="33" x14ac:dyDescent="0.25">
      <c r="A32" s="10">
        <v>0</v>
      </c>
      <c r="B32" s="11" t="s">
        <v>31</v>
      </c>
      <c r="C32" s="11" t="s">
        <v>4</v>
      </c>
      <c r="E32" s="10">
        <v>0</v>
      </c>
      <c r="F32" s="11" t="s">
        <v>31</v>
      </c>
      <c r="G32" s="11" t="s">
        <v>4</v>
      </c>
      <c r="I32" s="10">
        <f>17.13+17.42+15.85+10.53</f>
        <v>60.93</v>
      </c>
      <c r="J32" s="11" t="s">
        <v>31</v>
      </c>
      <c r="K32" s="11" t="s">
        <v>4</v>
      </c>
      <c r="M32" s="4">
        <f t="shared" si="0"/>
        <v>60.93</v>
      </c>
      <c r="N32" s="3" t="s">
        <v>31</v>
      </c>
      <c r="O32" s="3" t="s">
        <v>4</v>
      </c>
    </row>
    <row r="33" spans="1:15" x14ac:dyDescent="0.25">
      <c r="A33" s="12" t="s">
        <v>4</v>
      </c>
      <c r="B33" s="12" t="s">
        <v>4</v>
      </c>
      <c r="C33" s="12" t="s">
        <v>4</v>
      </c>
      <c r="E33" s="12" t="s">
        <v>4</v>
      </c>
      <c r="F33" s="12" t="s">
        <v>4</v>
      </c>
      <c r="G33" s="12" t="s">
        <v>4</v>
      </c>
      <c r="I33" s="12" t="s">
        <v>4</v>
      </c>
      <c r="J33" s="12" t="s">
        <v>4</v>
      </c>
      <c r="K33" s="12" t="s">
        <v>4</v>
      </c>
      <c r="M33" s="5" t="s">
        <v>4</v>
      </c>
      <c r="N33" s="5" t="s">
        <v>4</v>
      </c>
      <c r="O33" s="5" t="s">
        <v>4</v>
      </c>
    </row>
    <row r="34" spans="1:15" x14ac:dyDescent="0.25">
      <c r="A34" s="9" t="s">
        <v>4</v>
      </c>
      <c r="B34" s="9" t="s">
        <v>32</v>
      </c>
      <c r="C34" s="9" t="s">
        <v>33</v>
      </c>
      <c r="E34" s="9" t="s">
        <v>4</v>
      </c>
      <c r="F34" s="9" t="s">
        <v>32</v>
      </c>
      <c r="G34" s="9" t="s">
        <v>33</v>
      </c>
      <c r="I34" s="9" t="s">
        <v>4</v>
      </c>
      <c r="J34" s="9" t="s">
        <v>32</v>
      </c>
      <c r="K34" s="9" t="s">
        <v>33</v>
      </c>
      <c r="M34" s="2" t="s">
        <v>4</v>
      </c>
      <c r="N34" s="2" t="s">
        <v>32</v>
      </c>
      <c r="O34" s="2" t="s">
        <v>33</v>
      </c>
    </row>
    <row r="35" spans="1:15" ht="22.5" x14ac:dyDescent="0.25">
      <c r="A35" s="10">
        <v>0</v>
      </c>
      <c r="B35" s="11" t="s">
        <v>34</v>
      </c>
      <c r="C35" s="11" t="s">
        <v>4</v>
      </c>
      <c r="E35" s="10">
        <v>0</v>
      </c>
      <c r="F35" s="11" t="s">
        <v>34</v>
      </c>
      <c r="G35" s="11" t="s">
        <v>4</v>
      </c>
      <c r="I35" s="10">
        <v>0</v>
      </c>
      <c r="J35" s="11" t="s">
        <v>34</v>
      </c>
      <c r="K35" s="11" t="s">
        <v>4</v>
      </c>
      <c r="M35" s="4">
        <f>+E35+I35+A35</f>
        <v>0</v>
      </c>
      <c r="N35" s="3" t="s">
        <v>34</v>
      </c>
      <c r="O35" s="3" t="s">
        <v>4</v>
      </c>
    </row>
    <row r="36" spans="1:15" ht="22.5" x14ac:dyDescent="0.25">
      <c r="A36" s="10">
        <v>0</v>
      </c>
      <c r="B36" s="11" t="s">
        <v>35</v>
      </c>
      <c r="C36" s="11" t="s">
        <v>4</v>
      </c>
      <c r="E36" s="10">
        <v>0</v>
      </c>
      <c r="F36" s="11" t="s">
        <v>35</v>
      </c>
      <c r="G36" s="11" t="s">
        <v>4</v>
      </c>
      <c r="I36" s="10">
        <v>0</v>
      </c>
      <c r="J36" s="11" t="s">
        <v>35</v>
      </c>
      <c r="K36" s="11" t="s">
        <v>4</v>
      </c>
      <c r="M36" s="4">
        <f>+E36+I36+A36</f>
        <v>0</v>
      </c>
      <c r="N36" s="3" t="s">
        <v>35</v>
      </c>
      <c r="O36" s="3" t="s">
        <v>4</v>
      </c>
    </row>
    <row r="37" spans="1:15" x14ac:dyDescent="0.25">
      <c r="A37" s="12" t="s">
        <v>4</v>
      </c>
      <c r="B37" s="12" t="s">
        <v>4</v>
      </c>
      <c r="C37" s="12" t="s">
        <v>4</v>
      </c>
      <c r="E37" s="12" t="s">
        <v>4</v>
      </c>
      <c r="F37" s="12" t="s">
        <v>4</v>
      </c>
      <c r="G37" s="12" t="s">
        <v>4</v>
      </c>
      <c r="I37" s="12" t="s">
        <v>4</v>
      </c>
      <c r="J37" s="12" t="s">
        <v>4</v>
      </c>
      <c r="K37" s="12" t="s">
        <v>4</v>
      </c>
      <c r="M37" s="5" t="s">
        <v>4</v>
      </c>
      <c r="N37" s="5" t="s">
        <v>4</v>
      </c>
      <c r="O37" s="5" t="s">
        <v>4</v>
      </c>
    </row>
    <row r="38" spans="1:15" x14ac:dyDescent="0.25">
      <c r="A38" s="13">
        <f>SUM(A11:A36)</f>
        <v>0.78400000000000014</v>
      </c>
      <c r="B38" s="9" t="s">
        <v>36</v>
      </c>
      <c r="C38" s="9" t="s">
        <v>37</v>
      </c>
      <c r="E38" s="13">
        <f>SUM(E11:E36)</f>
        <v>4.1000000000000005</v>
      </c>
      <c r="F38" s="9" t="s">
        <v>36</v>
      </c>
      <c r="G38" s="9" t="s">
        <v>37</v>
      </c>
      <c r="I38" s="13">
        <f>SUM(I11:I36)</f>
        <v>1110.6679999999999</v>
      </c>
      <c r="J38" s="9" t="s">
        <v>36</v>
      </c>
      <c r="K38" s="9" t="s">
        <v>37</v>
      </c>
      <c r="M38" s="13">
        <f>SUM(M11:M36)</f>
        <v>1115.5520000000001</v>
      </c>
      <c r="N38" s="2" t="s">
        <v>36</v>
      </c>
      <c r="O38" s="2" t="s">
        <v>37</v>
      </c>
    </row>
    <row r="39" spans="1:15" x14ac:dyDescent="0.25">
      <c r="A39" s="12" t="s">
        <v>4</v>
      </c>
      <c r="B39" s="12" t="s">
        <v>4</v>
      </c>
      <c r="C39" s="12" t="s">
        <v>4</v>
      </c>
      <c r="E39" s="12" t="s">
        <v>4</v>
      </c>
      <c r="F39" s="12" t="s">
        <v>4</v>
      </c>
      <c r="G39" s="12" t="s">
        <v>4</v>
      </c>
      <c r="I39" s="12" t="s">
        <v>4</v>
      </c>
      <c r="J39" s="12" t="s">
        <v>4</v>
      </c>
      <c r="K39" s="12" t="s">
        <v>4</v>
      </c>
      <c r="M39" s="5" t="s">
        <v>4</v>
      </c>
      <c r="N39" s="5" t="s">
        <v>4</v>
      </c>
      <c r="O39" s="5" t="s">
        <v>4</v>
      </c>
    </row>
    <row r="40" spans="1:15" x14ac:dyDescent="0.25">
      <c r="A40" s="9" t="s">
        <v>4</v>
      </c>
      <c r="B40" s="9" t="s">
        <v>38</v>
      </c>
      <c r="C40" s="9" t="s">
        <v>39</v>
      </c>
      <c r="E40" s="9" t="s">
        <v>4</v>
      </c>
      <c r="F40" s="9" t="s">
        <v>38</v>
      </c>
      <c r="G40" s="9" t="s">
        <v>39</v>
      </c>
      <c r="I40" s="9" t="s">
        <v>4</v>
      </c>
      <c r="J40" s="9" t="s">
        <v>38</v>
      </c>
      <c r="K40" s="9" t="s">
        <v>39</v>
      </c>
      <c r="M40" s="2" t="s">
        <v>4</v>
      </c>
      <c r="N40" s="2" t="s">
        <v>38</v>
      </c>
      <c r="O40" s="2" t="s">
        <v>39</v>
      </c>
    </row>
    <row r="41" spans="1:15" ht="22.5" x14ac:dyDescent="0.25">
      <c r="A41" s="11" t="s">
        <v>4</v>
      </c>
      <c r="B41" s="11" t="s">
        <v>40</v>
      </c>
      <c r="C41" s="11" t="s">
        <v>4</v>
      </c>
      <c r="E41" s="11" t="s">
        <v>4</v>
      </c>
      <c r="F41" s="11" t="s">
        <v>40</v>
      </c>
      <c r="G41" s="11" t="s">
        <v>4</v>
      </c>
      <c r="I41" s="11" t="s">
        <v>4</v>
      </c>
      <c r="J41" s="11" t="s">
        <v>40</v>
      </c>
      <c r="K41" s="11" t="s">
        <v>4</v>
      </c>
      <c r="M41" s="3" t="s">
        <v>4</v>
      </c>
      <c r="N41" s="3" t="s">
        <v>40</v>
      </c>
      <c r="O41" s="3" t="s">
        <v>4</v>
      </c>
    </row>
    <row r="42" spans="1:15" ht="43.5" x14ac:dyDescent="0.25">
      <c r="A42" s="10">
        <v>7.0000000000000007E-2</v>
      </c>
      <c r="B42" s="11" t="s">
        <v>41</v>
      </c>
      <c r="C42" s="11" t="s">
        <v>4</v>
      </c>
      <c r="E42" s="10">
        <v>0.05</v>
      </c>
      <c r="F42" s="11" t="s">
        <v>41</v>
      </c>
      <c r="G42" s="11" t="s">
        <v>4</v>
      </c>
      <c r="I42" s="10">
        <v>0.17</v>
      </c>
      <c r="J42" s="11" t="s">
        <v>41</v>
      </c>
      <c r="K42" s="11" t="s">
        <v>4</v>
      </c>
      <c r="M42" s="4">
        <v>0.17</v>
      </c>
      <c r="N42" s="3" t="s">
        <v>41</v>
      </c>
      <c r="O42" s="3" t="s">
        <v>4</v>
      </c>
    </row>
    <row r="43" spans="1:15" ht="22.5" x14ac:dyDescent="0.25">
      <c r="A43" s="11" t="s">
        <v>4</v>
      </c>
      <c r="B43" s="11" t="s">
        <v>42</v>
      </c>
      <c r="C43" s="11" t="s">
        <v>4</v>
      </c>
      <c r="E43" s="11" t="s">
        <v>4</v>
      </c>
      <c r="F43" s="11" t="s">
        <v>42</v>
      </c>
      <c r="G43" s="11" t="s">
        <v>4</v>
      </c>
      <c r="I43" s="11" t="s">
        <v>4</v>
      </c>
      <c r="J43" s="11" t="s">
        <v>42</v>
      </c>
      <c r="K43" s="11" t="s">
        <v>4</v>
      </c>
      <c r="M43" s="3" t="s">
        <v>4</v>
      </c>
      <c r="N43" s="3" t="s">
        <v>42</v>
      </c>
      <c r="O43" s="3" t="s">
        <v>4</v>
      </c>
    </row>
    <row r="44" spans="1:15" ht="22.5" x14ac:dyDescent="0.25">
      <c r="A44" s="10">
        <v>0.1</v>
      </c>
      <c r="B44" s="11" t="s">
        <v>43</v>
      </c>
      <c r="C44" s="11" t="s">
        <v>4</v>
      </c>
      <c r="E44" s="10">
        <v>7.0000000000000007E-2</v>
      </c>
      <c r="F44" s="11" t="s">
        <v>43</v>
      </c>
      <c r="G44" s="11" t="s">
        <v>4</v>
      </c>
      <c r="I44" s="10">
        <v>0.19</v>
      </c>
      <c r="J44" s="11" t="s">
        <v>43</v>
      </c>
      <c r="K44" s="11" t="s">
        <v>4</v>
      </c>
      <c r="M44" s="10">
        <v>0.19</v>
      </c>
      <c r="N44" s="3" t="s">
        <v>43</v>
      </c>
      <c r="O44" s="3" t="s">
        <v>4</v>
      </c>
    </row>
    <row r="45" spans="1:15" x14ac:dyDescent="0.25">
      <c r="A45" s="12" t="s">
        <v>4</v>
      </c>
      <c r="B45" s="12" t="s">
        <v>4</v>
      </c>
      <c r="C45" s="12" t="s">
        <v>4</v>
      </c>
      <c r="E45" s="12" t="s">
        <v>4</v>
      </c>
      <c r="F45" s="12" t="s">
        <v>4</v>
      </c>
      <c r="G45" s="12" t="s">
        <v>4</v>
      </c>
      <c r="I45" s="12" t="s">
        <v>4</v>
      </c>
      <c r="J45" s="12" t="s">
        <v>4</v>
      </c>
      <c r="K45" s="12" t="s">
        <v>4</v>
      </c>
      <c r="M45" s="5" t="s">
        <v>4</v>
      </c>
      <c r="N45" s="5" t="s">
        <v>4</v>
      </c>
      <c r="O45" s="5" t="s">
        <v>4</v>
      </c>
    </row>
    <row r="46" spans="1:15" ht="22.5" x14ac:dyDescent="0.25">
      <c r="A46" s="13">
        <f>522201.2/1000</f>
        <v>522.20119999999997</v>
      </c>
      <c r="B46" s="9" t="s">
        <v>44</v>
      </c>
      <c r="C46" s="9" t="s">
        <v>4</v>
      </c>
      <c r="E46" s="13">
        <f>6581232.97/1000</f>
        <v>6581.23297</v>
      </c>
      <c r="F46" s="9" t="s">
        <v>44</v>
      </c>
      <c r="G46" s="9" t="s">
        <v>4</v>
      </c>
      <c r="I46" s="13">
        <f>580998041.58/1000</f>
        <v>580998.04158000008</v>
      </c>
      <c r="J46" s="9" t="s">
        <v>44</v>
      </c>
      <c r="K46" s="9" t="s">
        <v>4</v>
      </c>
      <c r="M46" s="13">
        <f>+E46+I46+A46</f>
        <v>588101.4757500001</v>
      </c>
      <c r="N46" s="2" t="s">
        <v>44</v>
      </c>
      <c r="O46" s="2" t="s">
        <v>4</v>
      </c>
    </row>
    <row r="48" spans="1:15" x14ac:dyDescent="0.25">
      <c r="M48" s="21"/>
    </row>
    <row r="49" spans="13:13" x14ac:dyDescent="0.25">
      <c r="M49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47"/>
  <sheetViews>
    <sheetView workbookViewId="0">
      <selection activeCell="F45" sqref="F45"/>
    </sheetView>
  </sheetViews>
  <sheetFormatPr defaultRowHeight="15" x14ac:dyDescent="0.25"/>
  <cols>
    <col min="4" max="4" width="12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4:10" x14ac:dyDescent="0.25">
      <c r="I3" s="7" t="s">
        <v>103</v>
      </c>
      <c r="J3" s="7" t="s">
        <v>0</v>
      </c>
    </row>
    <row r="4" spans="4:10" x14ac:dyDescent="0.25">
      <c r="I4" s="7" t="s">
        <v>1</v>
      </c>
      <c r="J4" s="7" t="s">
        <v>2</v>
      </c>
    </row>
    <row r="5" spans="4:10" x14ac:dyDescent="0.25">
      <c r="I5" s="7" t="s">
        <v>47</v>
      </c>
      <c r="J5" s="7" t="s">
        <v>4</v>
      </c>
    </row>
    <row r="6" spans="4:10" x14ac:dyDescent="0.25">
      <c r="I6" s="7" t="s">
        <v>5</v>
      </c>
      <c r="J6" s="18">
        <v>44560</v>
      </c>
    </row>
    <row r="8" spans="4:10" x14ac:dyDescent="0.25">
      <c r="D8" s="17">
        <v>44560</v>
      </c>
      <c r="E8" s="1" t="s">
        <v>48</v>
      </c>
      <c r="F8" s="1" t="s">
        <v>49</v>
      </c>
    </row>
    <row r="9" spans="4:10" x14ac:dyDescent="0.25">
      <c r="D9" s="1" t="s">
        <v>7</v>
      </c>
      <c r="E9" s="1" t="s">
        <v>4</v>
      </c>
      <c r="F9" s="1" t="s">
        <v>4</v>
      </c>
    </row>
    <row r="10" spans="4:10" x14ac:dyDescent="0.25">
      <c r="D10" s="2" t="s">
        <v>4</v>
      </c>
      <c r="E10" s="2" t="s">
        <v>50</v>
      </c>
      <c r="F10" s="2" t="s">
        <v>51</v>
      </c>
    </row>
    <row r="11" spans="4:10" x14ac:dyDescent="0.25">
      <c r="D11" s="3" t="s">
        <v>4</v>
      </c>
      <c r="E11" s="3" t="s">
        <v>4</v>
      </c>
      <c r="F11" s="3" t="s">
        <v>52</v>
      </c>
    </row>
    <row r="12" spans="4:10" s="16" customFormat="1" x14ac:dyDescent="0.25">
      <c r="D12" s="23">
        <v>4.45</v>
      </c>
      <c r="E12" s="24" t="s">
        <v>140</v>
      </c>
      <c r="F12" s="25"/>
    </row>
    <row r="13" spans="4:10" s="16" customFormat="1" x14ac:dyDescent="0.25">
      <c r="D13" s="23">
        <v>16.95</v>
      </c>
      <c r="E13" s="24" t="s">
        <v>108</v>
      </c>
      <c r="F13" s="25"/>
    </row>
    <row r="14" spans="4:10" x14ac:dyDescent="0.25">
      <c r="D14" s="3" t="s">
        <v>4</v>
      </c>
      <c r="E14" s="3" t="s">
        <v>4</v>
      </c>
      <c r="F14" s="3" t="s">
        <v>53</v>
      </c>
    </row>
    <row r="15" spans="4:10" x14ac:dyDescent="0.25">
      <c r="D15" s="26">
        <f>256.721-118.599-51.03-0.31-0.05</f>
        <v>86.732000000000014</v>
      </c>
      <c r="E15" s="27" t="s">
        <v>102</v>
      </c>
      <c r="F15" s="5" t="s">
        <v>4</v>
      </c>
    </row>
    <row r="16" spans="4:10" x14ac:dyDescent="0.25">
      <c r="D16" s="26">
        <v>2.5739999999999998</v>
      </c>
      <c r="E16" s="27" t="s">
        <v>54</v>
      </c>
      <c r="F16" s="5"/>
    </row>
    <row r="17" spans="3:6" x14ac:dyDescent="0.25">
      <c r="D17" s="26">
        <f>1.466+0.19</f>
        <v>1.6559999999999999</v>
      </c>
      <c r="E17" s="27" t="s">
        <v>105</v>
      </c>
      <c r="F17" s="5"/>
    </row>
    <row r="18" spans="3:6" x14ac:dyDescent="0.25">
      <c r="D18" s="26">
        <v>1.264</v>
      </c>
      <c r="E18" s="27" t="s">
        <v>106</v>
      </c>
      <c r="F18" s="5"/>
    </row>
    <row r="19" spans="3:6" x14ac:dyDescent="0.25">
      <c r="D19" s="26">
        <v>0.51800000000000002</v>
      </c>
      <c r="E19" s="27" t="s">
        <v>107</v>
      </c>
      <c r="F19" s="5" t="s">
        <v>4</v>
      </c>
    </row>
    <row r="20" spans="3:6" x14ac:dyDescent="0.25">
      <c r="D20" s="26">
        <v>0.14000000000000001</v>
      </c>
      <c r="E20" s="27" t="s">
        <v>134</v>
      </c>
      <c r="F20" s="5"/>
    </row>
    <row r="21" spans="3:6" x14ac:dyDescent="0.25">
      <c r="C21" s="19"/>
      <c r="D21" s="26">
        <v>0.32</v>
      </c>
      <c r="E21" s="27" t="s">
        <v>108</v>
      </c>
      <c r="F21" s="5"/>
    </row>
    <row r="22" spans="3:6" x14ac:dyDescent="0.25">
      <c r="D22" s="6">
        <f>SUM(D12:D21)</f>
        <v>114.604</v>
      </c>
      <c r="E22" s="2" t="s">
        <v>4</v>
      </c>
      <c r="F22" s="2" t="s">
        <v>55</v>
      </c>
    </row>
    <row r="23" spans="3:6" x14ac:dyDescent="0.25">
      <c r="D23" s="5" t="s">
        <v>4</v>
      </c>
      <c r="E23" s="5" t="s">
        <v>4</v>
      </c>
      <c r="F23" s="5" t="s">
        <v>4</v>
      </c>
    </row>
    <row r="24" spans="3:6" x14ac:dyDescent="0.25">
      <c r="D24" s="2" t="s">
        <v>4</v>
      </c>
      <c r="E24" s="2" t="s">
        <v>4</v>
      </c>
      <c r="F24" s="2" t="s">
        <v>56</v>
      </c>
    </row>
    <row r="25" spans="3:6" x14ac:dyDescent="0.25">
      <c r="D25" s="3" t="s">
        <v>4</v>
      </c>
      <c r="E25" s="3" t="s">
        <v>4</v>
      </c>
      <c r="F25" s="3" t="s">
        <v>52</v>
      </c>
    </row>
    <row r="26" spans="3:6" x14ac:dyDescent="0.25">
      <c r="D26" s="3" t="s">
        <v>4</v>
      </c>
      <c r="E26" s="3" t="s">
        <v>4</v>
      </c>
      <c r="F26" s="3" t="s">
        <v>53</v>
      </c>
    </row>
    <row r="27" spans="3:6" x14ac:dyDescent="0.25">
      <c r="D27" s="8">
        <v>0</v>
      </c>
      <c r="E27" s="12" t="s">
        <v>102</v>
      </c>
      <c r="F27" s="5" t="s">
        <v>4</v>
      </c>
    </row>
    <row r="28" spans="3:6" x14ac:dyDescent="0.25">
      <c r="D28" s="6">
        <f>SUM(D27)</f>
        <v>0</v>
      </c>
      <c r="E28" s="2" t="s">
        <v>4</v>
      </c>
      <c r="F28" s="2" t="s">
        <v>57</v>
      </c>
    </row>
    <row r="29" spans="3:6" x14ac:dyDescent="0.25">
      <c r="D29" s="5" t="s">
        <v>4</v>
      </c>
      <c r="E29" s="5" t="s">
        <v>4</v>
      </c>
      <c r="F29" s="5" t="s">
        <v>4</v>
      </c>
    </row>
    <row r="30" spans="3:6" x14ac:dyDescent="0.25">
      <c r="D30" s="2" t="s">
        <v>4</v>
      </c>
      <c r="E30" s="2" t="s">
        <v>58</v>
      </c>
      <c r="F30" s="2" t="s">
        <v>59</v>
      </c>
    </row>
    <row r="31" spans="3:6" x14ac:dyDescent="0.25">
      <c r="D31" s="6">
        <v>0</v>
      </c>
      <c r="E31" s="2" t="s">
        <v>60</v>
      </c>
      <c r="F31" s="2" t="s">
        <v>61</v>
      </c>
    </row>
    <row r="32" spans="3:6" x14ac:dyDescent="0.25">
      <c r="D32" s="5" t="s">
        <v>4</v>
      </c>
      <c r="E32" s="5" t="s">
        <v>4</v>
      </c>
      <c r="F32" s="5" t="s">
        <v>4</v>
      </c>
    </row>
    <row r="33" spans="4:8" x14ac:dyDescent="0.25">
      <c r="D33" s="2" t="s">
        <v>4</v>
      </c>
      <c r="E33" s="2" t="s">
        <v>4</v>
      </c>
      <c r="F33" s="2" t="s">
        <v>62</v>
      </c>
    </row>
    <row r="34" spans="4:8" x14ac:dyDescent="0.25">
      <c r="D34" s="6">
        <v>0</v>
      </c>
      <c r="E34" s="2" t="s">
        <v>4</v>
      </c>
      <c r="F34" s="2" t="s">
        <v>63</v>
      </c>
    </row>
    <row r="35" spans="4:8" x14ac:dyDescent="0.25">
      <c r="D35" s="5" t="s">
        <v>4</v>
      </c>
      <c r="E35" s="5" t="s">
        <v>4</v>
      </c>
      <c r="F35" s="5" t="s">
        <v>4</v>
      </c>
    </row>
    <row r="36" spans="4:8" x14ac:dyDescent="0.25">
      <c r="D36" s="2" t="s">
        <v>4</v>
      </c>
      <c r="E36" s="2" t="s">
        <v>4</v>
      </c>
      <c r="F36" s="2" t="s">
        <v>64</v>
      </c>
    </row>
    <row r="37" spans="4:8" x14ac:dyDescent="0.25">
      <c r="D37" s="6">
        <v>0</v>
      </c>
      <c r="E37" s="2" t="s">
        <v>4</v>
      </c>
      <c r="F37" s="2" t="s">
        <v>65</v>
      </c>
    </row>
    <row r="38" spans="4:8" x14ac:dyDescent="0.25">
      <c r="D38" s="5" t="s">
        <v>4</v>
      </c>
      <c r="E38" s="5" t="s">
        <v>4</v>
      </c>
      <c r="F38" s="5" t="s">
        <v>4</v>
      </c>
    </row>
    <row r="39" spans="4:8" x14ac:dyDescent="0.25">
      <c r="D39" s="2" t="s">
        <v>4</v>
      </c>
      <c r="E39" s="2" t="s">
        <v>4</v>
      </c>
      <c r="F39" s="2" t="s">
        <v>66</v>
      </c>
    </row>
    <row r="40" spans="4:8" x14ac:dyDescent="0.25">
      <c r="D40" s="6">
        <v>0</v>
      </c>
      <c r="E40" s="2" t="s">
        <v>4</v>
      </c>
      <c r="F40" s="2" t="s">
        <v>67</v>
      </c>
    </row>
    <row r="41" spans="4:8" x14ac:dyDescent="0.25">
      <c r="D41" s="5" t="s">
        <v>4</v>
      </c>
      <c r="E41" s="5" t="s">
        <v>4</v>
      </c>
      <c r="F41" s="5" t="s">
        <v>4</v>
      </c>
    </row>
    <row r="42" spans="4:8" x14ac:dyDescent="0.25">
      <c r="D42" s="6">
        <f>D28+D22</f>
        <v>114.604</v>
      </c>
      <c r="E42" s="2" t="s">
        <v>4</v>
      </c>
      <c r="F42" s="2" t="s">
        <v>68</v>
      </c>
    </row>
    <row r="43" spans="4:8" x14ac:dyDescent="0.25">
      <c r="D43" s="6">
        <f>+'נספח 1 '!M46</f>
        <v>588101.4757500001</v>
      </c>
      <c r="E43" s="2" t="s">
        <v>4</v>
      </c>
      <c r="F43" s="2" t="s">
        <v>44</v>
      </c>
    </row>
    <row r="45" spans="4:8" ht="22.5" x14ac:dyDescent="0.25">
      <c r="F45" s="29" t="s">
        <v>141</v>
      </c>
    </row>
    <row r="47" spans="4:8" x14ac:dyDescent="0.25">
      <c r="E47" s="7" t="s">
        <v>4</v>
      </c>
      <c r="F47" s="7" t="s">
        <v>45</v>
      </c>
      <c r="H47" s="7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T89"/>
  <sheetViews>
    <sheetView workbookViewId="0">
      <selection activeCell="F22" sqref="F22"/>
    </sheetView>
  </sheetViews>
  <sheetFormatPr defaultRowHeight="15" x14ac:dyDescent="0.25"/>
  <cols>
    <col min="4" max="4" width="12" customWidth="1"/>
    <col min="5" max="5" width="31" customWidth="1"/>
    <col min="6" max="6" width="40" customWidth="1"/>
    <col min="9" max="9" width="22" customWidth="1"/>
    <col min="10" max="10" width="40" customWidth="1"/>
  </cols>
  <sheetData>
    <row r="3" spans="4:10" x14ac:dyDescent="0.25">
      <c r="I3" s="7" t="s">
        <v>103</v>
      </c>
      <c r="J3" s="7" t="s">
        <v>0</v>
      </c>
    </row>
    <row r="4" spans="4:10" x14ac:dyDescent="0.25">
      <c r="I4" s="7" t="s">
        <v>1</v>
      </c>
      <c r="J4" s="7" t="s">
        <v>2</v>
      </c>
    </row>
    <row r="5" spans="4:10" x14ac:dyDescent="0.25">
      <c r="I5" s="7" t="s">
        <v>69</v>
      </c>
      <c r="J5" s="7" t="s">
        <v>4</v>
      </c>
    </row>
    <row r="6" spans="4:10" x14ac:dyDescent="0.25">
      <c r="I6" s="7" t="s">
        <v>5</v>
      </c>
      <c r="J6" s="18">
        <v>44560</v>
      </c>
    </row>
    <row r="8" spans="4:10" x14ac:dyDescent="0.25">
      <c r="D8" s="17">
        <v>44560</v>
      </c>
      <c r="E8" s="1" t="s">
        <v>48</v>
      </c>
      <c r="F8" s="1" t="s">
        <v>70</v>
      </c>
    </row>
    <row r="9" spans="4:10" x14ac:dyDescent="0.25">
      <c r="D9" s="1" t="s">
        <v>7</v>
      </c>
      <c r="E9" s="1" t="s">
        <v>4</v>
      </c>
      <c r="F9" s="1" t="s">
        <v>4</v>
      </c>
    </row>
    <row r="10" spans="4:10" x14ac:dyDescent="0.25">
      <c r="D10" s="2" t="s">
        <v>4</v>
      </c>
      <c r="E10" s="2" t="s">
        <v>4</v>
      </c>
      <c r="F10" s="2" t="s">
        <v>71</v>
      </c>
    </row>
    <row r="11" spans="4:10" x14ac:dyDescent="0.25">
      <c r="D11" s="11"/>
      <c r="E11" s="11"/>
      <c r="F11" s="11" t="s">
        <v>142</v>
      </c>
    </row>
    <row r="12" spans="4:10" x14ac:dyDescent="0.25">
      <c r="D12" s="8">
        <v>33.141550956218182</v>
      </c>
      <c r="E12" s="5" t="s">
        <v>143</v>
      </c>
      <c r="F12" s="5" t="s">
        <v>4</v>
      </c>
    </row>
    <row r="13" spans="4:10" x14ac:dyDescent="0.25">
      <c r="D13" s="8">
        <v>79.044725464603829</v>
      </c>
      <c r="E13" s="5" t="s">
        <v>144</v>
      </c>
      <c r="F13" s="5" t="s">
        <v>4</v>
      </c>
    </row>
    <row r="14" spans="4:10" x14ac:dyDescent="0.25">
      <c r="D14" s="8">
        <v>3.1680000000000001</v>
      </c>
      <c r="E14" s="5" t="s">
        <v>145</v>
      </c>
      <c r="F14" s="5" t="s">
        <v>4</v>
      </c>
    </row>
    <row r="15" spans="4:10" x14ac:dyDescent="0.25">
      <c r="D15" s="8">
        <v>29.31175</v>
      </c>
      <c r="E15" s="5" t="s">
        <v>146</v>
      </c>
      <c r="F15" s="5" t="s">
        <v>4</v>
      </c>
    </row>
    <row r="16" spans="4:10" x14ac:dyDescent="0.25">
      <c r="D16" s="8">
        <v>60.425414564333757</v>
      </c>
      <c r="E16" s="5" t="s">
        <v>147</v>
      </c>
      <c r="F16" s="5" t="s">
        <v>4</v>
      </c>
    </row>
    <row r="17" spans="4:6" x14ac:dyDescent="0.25">
      <c r="D17" s="8">
        <v>86.210720684732252</v>
      </c>
      <c r="E17" s="5" t="s">
        <v>148</v>
      </c>
      <c r="F17" s="5" t="s">
        <v>4</v>
      </c>
    </row>
    <row r="18" spans="4:6" x14ac:dyDescent="0.25">
      <c r="D18" s="8">
        <v>30.415585644860521</v>
      </c>
      <c r="E18" s="5" t="s">
        <v>149</v>
      </c>
      <c r="F18" s="5" t="s">
        <v>4</v>
      </c>
    </row>
    <row r="19" spans="4:6" x14ac:dyDescent="0.25">
      <c r="D19" s="8">
        <v>53.574601891180563</v>
      </c>
      <c r="E19" s="5" t="s">
        <v>150</v>
      </c>
      <c r="F19" s="5" t="s">
        <v>4</v>
      </c>
    </row>
    <row r="20" spans="4:6" x14ac:dyDescent="0.25">
      <c r="D20" s="8">
        <v>76.843726983171479</v>
      </c>
      <c r="E20" s="5" t="s">
        <v>151</v>
      </c>
      <c r="F20" s="5" t="s">
        <v>4</v>
      </c>
    </row>
    <row r="21" spans="4:6" x14ac:dyDescent="0.25">
      <c r="D21" s="11"/>
      <c r="E21" s="11"/>
      <c r="F21" s="11" t="s">
        <v>163</v>
      </c>
    </row>
    <row r="22" spans="4:6" x14ac:dyDescent="0.25">
      <c r="D22" s="8">
        <v>68.051230769230756</v>
      </c>
      <c r="E22" s="5" t="s">
        <v>152</v>
      </c>
      <c r="F22" s="5" t="s">
        <v>4</v>
      </c>
    </row>
    <row r="23" spans="4:6" x14ac:dyDescent="0.25">
      <c r="D23" s="8">
        <v>37.081979999999994</v>
      </c>
      <c r="E23" s="5" t="s">
        <v>153</v>
      </c>
      <c r="F23" s="5" t="s">
        <v>4</v>
      </c>
    </row>
    <row r="24" spans="4:6" x14ac:dyDescent="0.25">
      <c r="D24" s="8">
        <v>27.873487453300125</v>
      </c>
      <c r="E24" s="5" t="s">
        <v>154</v>
      </c>
      <c r="F24" s="5" t="s">
        <v>4</v>
      </c>
    </row>
    <row r="25" spans="4:6" x14ac:dyDescent="0.25">
      <c r="D25" s="8">
        <v>4.1005067493619052</v>
      </c>
      <c r="E25" s="5" t="s">
        <v>155</v>
      </c>
      <c r="F25" s="5" t="s">
        <v>4</v>
      </c>
    </row>
    <row r="26" spans="4:6" x14ac:dyDescent="0.25">
      <c r="D26" s="8">
        <v>5.5679458361538456</v>
      </c>
      <c r="E26" s="5" t="s">
        <v>156</v>
      </c>
      <c r="F26" s="5" t="s">
        <v>4</v>
      </c>
    </row>
    <row r="27" spans="4:6" x14ac:dyDescent="0.25">
      <c r="D27" s="8">
        <v>15.680364408468249</v>
      </c>
      <c r="E27" s="5" t="s">
        <v>157</v>
      </c>
      <c r="F27" s="5" t="s">
        <v>4</v>
      </c>
    </row>
    <row r="28" spans="4:6" x14ac:dyDescent="0.25">
      <c r="D28" s="8">
        <v>25.826094736842109</v>
      </c>
      <c r="E28" s="5" t="s">
        <v>73</v>
      </c>
      <c r="F28" s="5" t="s">
        <v>4</v>
      </c>
    </row>
    <row r="29" spans="4:6" x14ac:dyDescent="0.25">
      <c r="D29" s="8">
        <v>60.360801780821909</v>
      </c>
      <c r="E29" s="5" t="s">
        <v>158</v>
      </c>
      <c r="F29" s="5" t="s">
        <v>4</v>
      </c>
    </row>
    <row r="30" spans="4:6" x14ac:dyDescent="0.25">
      <c r="D30" s="8">
        <v>6.6</v>
      </c>
      <c r="E30" s="5" t="s">
        <v>159</v>
      </c>
      <c r="F30" s="5"/>
    </row>
    <row r="31" spans="4:6" x14ac:dyDescent="0.25">
      <c r="D31" s="8">
        <v>30.072013680041096</v>
      </c>
      <c r="E31" s="5" t="s">
        <v>160</v>
      </c>
      <c r="F31" s="5"/>
    </row>
    <row r="32" spans="4:6" x14ac:dyDescent="0.25">
      <c r="D32" s="8">
        <v>20.284801603741965</v>
      </c>
      <c r="E32" s="5" t="s">
        <v>161</v>
      </c>
      <c r="F32" s="5"/>
    </row>
    <row r="33" spans="4:20" x14ac:dyDescent="0.25">
      <c r="D33" s="8">
        <v>30.506224592659404</v>
      </c>
      <c r="E33" s="5" t="s">
        <v>72</v>
      </c>
      <c r="F33" s="5" t="s">
        <v>4</v>
      </c>
    </row>
    <row r="34" spans="4:20" x14ac:dyDescent="0.25">
      <c r="D34" s="8">
        <v>12.897695233333332</v>
      </c>
      <c r="E34" s="5" t="s">
        <v>162</v>
      </c>
      <c r="F34" s="5"/>
    </row>
    <row r="35" spans="4:20" x14ac:dyDescent="0.25">
      <c r="D35" s="6">
        <f>SUM(D12:D34)</f>
        <v>797.03922303305535</v>
      </c>
      <c r="E35" s="2" t="s">
        <v>4</v>
      </c>
      <c r="F35" s="2" t="s">
        <v>74</v>
      </c>
    </row>
    <row r="36" spans="4:20" x14ac:dyDescent="0.25">
      <c r="D36" s="5" t="s">
        <v>4</v>
      </c>
      <c r="E36" s="5" t="s">
        <v>4</v>
      </c>
      <c r="F36" s="5" t="s">
        <v>4</v>
      </c>
    </row>
    <row r="37" spans="4:20" x14ac:dyDescent="0.25">
      <c r="D37" s="2" t="s">
        <v>4</v>
      </c>
      <c r="E37" s="2" t="s">
        <v>4</v>
      </c>
      <c r="F37" s="2" t="s">
        <v>75</v>
      </c>
    </row>
    <row r="38" spans="4:20" x14ac:dyDescent="0.25">
      <c r="D38" s="6">
        <v>0</v>
      </c>
      <c r="E38" s="2" t="s">
        <v>4</v>
      </c>
      <c r="F38" s="2" t="s">
        <v>76</v>
      </c>
    </row>
    <row r="39" spans="4:20" x14ac:dyDescent="0.25">
      <c r="D39" s="5" t="s">
        <v>4</v>
      </c>
      <c r="E39" s="5" t="s">
        <v>4</v>
      </c>
      <c r="F39" s="5" t="s">
        <v>4</v>
      </c>
      <c r="L39" s="19"/>
      <c r="R39" s="20"/>
      <c r="S39" s="20"/>
      <c r="T39" s="20"/>
    </row>
    <row r="40" spans="4:20" x14ac:dyDescent="0.25">
      <c r="D40" s="2" t="s">
        <v>4</v>
      </c>
      <c r="E40" s="2" t="s">
        <v>4</v>
      </c>
      <c r="F40" s="2" t="s">
        <v>77</v>
      </c>
      <c r="L40" s="19"/>
      <c r="M40" s="21"/>
      <c r="N40" s="22"/>
      <c r="R40" s="21"/>
      <c r="S40" s="21"/>
      <c r="T40" s="21"/>
    </row>
    <row r="41" spans="4:20" x14ac:dyDescent="0.25">
      <c r="D41" s="6">
        <v>0</v>
      </c>
      <c r="E41" s="2" t="s">
        <v>4</v>
      </c>
      <c r="F41" s="2" t="s">
        <v>78</v>
      </c>
      <c r="L41" s="19"/>
      <c r="M41" s="21"/>
      <c r="N41" s="22"/>
      <c r="R41" s="21"/>
      <c r="S41" s="21"/>
      <c r="T41" s="21"/>
    </row>
    <row r="42" spans="4:20" x14ac:dyDescent="0.25">
      <c r="D42" s="5" t="s">
        <v>4</v>
      </c>
      <c r="E42" s="5" t="s">
        <v>4</v>
      </c>
      <c r="F42" s="5" t="s">
        <v>4</v>
      </c>
      <c r="L42" s="19"/>
      <c r="M42" s="21"/>
      <c r="N42" s="22"/>
      <c r="R42" s="21"/>
      <c r="S42" s="21"/>
      <c r="T42" s="21"/>
    </row>
    <row r="43" spans="4:20" x14ac:dyDescent="0.25">
      <c r="D43" s="2" t="s">
        <v>4</v>
      </c>
      <c r="E43" s="2" t="s">
        <v>4</v>
      </c>
      <c r="F43" s="2" t="s">
        <v>79</v>
      </c>
      <c r="L43" s="19"/>
      <c r="T43" s="21"/>
    </row>
    <row r="44" spans="4:20" x14ac:dyDescent="0.25">
      <c r="D44" s="3" t="s">
        <v>4</v>
      </c>
      <c r="E44" s="3" t="s">
        <v>4</v>
      </c>
      <c r="F44" s="3" t="s">
        <v>80</v>
      </c>
    </row>
    <row r="45" spans="4:20" x14ac:dyDescent="0.25">
      <c r="D45" s="3" t="s">
        <v>4</v>
      </c>
      <c r="E45" s="3" t="s">
        <v>4</v>
      </c>
      <c r="F45" s="3" t="s">
        <v>81</v>
      </c>
    </row>
    <row r="46" spans="4:20" s="16" customFormat="1" x14ac:dyDescent="0.25">
      <c r="D46" s="8">
        <f>1.90883045322034+1.95+1.78+0.99</f>
        <v>6.6288304532203401</v>
      </c>
      <c r="E46" s="5" t="s">
        <v>86</v>
      </c>
      <c r="F46" s="15"/>
    </row>
    <row r="47" spans="4:20" s="16" customFormat="1" x14ac:dyDescent="0.25">
      <c r="D47" s="8">
        <f>10.6824777569618+10.82+9.84+0.01+7.74</f>
        <v>39.092477756961806</v>
      </c>
      <c r="E47" s="5" t="s">
        <v>124</v>
      </c>
      <c r="F47" s="15"/>
    </row>
    <row r="48" spans="4:20" s="16" customFormat="1" ht="22.5" x14ac:dyDescent="0.25">
      <c r="D48" s="8">
        <f>2.5755132073589+2.5+2.17+0.86</f>
        <v>8.1055132073589</v>
      </c>
      <c r="E48" s="5" t="s">
        <v>127</v>
      </c>
      <c r="F48" s="15"/>
    </row>
    <row r="49" spans="4:6" s="16" customFormat="1" x14ac:dyDescent="0.25">
      <c r="D49" s="8">
        <f>1.95822272206183+2.14+2.05+0.93</f>
        <v>7.0782227220618301</v>
      </c>
      <c r="E49" s="5" t="s">
        <v>128</v>
      </c>
      <c r="F49" s="15"/>
    </row>
    <row r="50" spans="4:6" s="16" customFormat="1" x14ac:dyDescent="0.25">
      <c r="D50" s="8">
        <f>0.00981722045096329+0.01+0.01</f>
        <v>2.9817220450963293E-2</v>
      </c>
      <c r="E50" s="5" t="s">
        <v>133</v>
      </c>
      <c r="F50" s="15"/>
    </row>
    <row r="51" spans="4:6" x14ac:dyDescent="0.25">
      <c r="D51" s="6">
        <f>SUM(D46:D50)</f>
        <v>60.934861360053837</v>
      </c>
      <c r="E51" s="2" t="s">
        <v>4</v>
      </c>
      <c r="F51" s="2" t="s">
        <v>82</v>
      </c>
    </row>
    <row r="52" spans="4:6" x14ac:dyDescent="0.25">
      <c r="D52" s="5" t="s">
        <v>4</v>
      </c>
      <c r="E52" s="5" t="s">
        <v>4</v>
      </c>
      <c r="F52" s="5" t="s">
        <v>4</v>
      </c>
    </row>
    <row r="53" spans="4:6" x14ac:dyDescent="0.25">
      <c r="D53" s="2" t="s">
        <v>4</v>
      </c>
      <c r="E53" s="2" t="s">
        <v>4</v>
      </c>
      <c r="F53" s="2" t="s">
        <v>83</v>
      </c>
    </row>
    <row r="54" spans="4:6" x14ac:dyDescent="0.25">
      <c r="D54" s="3" t="s">
        <v>4</v>
      </c>
      <c r="E54" s="3" t="s">
        <v>4</v>
      </c>
      <c r="F54" s="3" t="s">
        <v>84</v>
      </c>
    </row>
    <row r="55" spans="4:6" x14ac:dyDescent="0.25">
      <c r="D55" s="8">
        <f>0.225+0.21+2.82+1.52-0.04-0.03</f>
        <v>4.7050000000000001</v>
      </c>
      <c r="E55" s="5" t="s">
        <v>110</v>
      </c>
      <c r="F55" s="5" t="s">
        <v>4</v>
      </c>
    </row>
    <row r="56" spans="4:6" x14ac:dyDescent="0.25">
      <c r="D56" s="8">
        <f>0.03-0.03</f>
        <v>0</v>
      </c>
      <c r="E56" s="12" t="s">
        <v>137</v>
      </c>
      <c r="F56" s="5"/>
    </row>
    <row r="57" spans="4:6" x14ac:dyDescent="0.25">
      <c r="D57" s="8">
        <f>0.01-0.01</f>
        <v>0</v>
      </c>
      <c r="E57" s="12" t="s">
        <v>138</v>
      </c>
      <c r="F57" s="5"/>
    </row>
    <row r="58" spans="4:6" x14ac:dyDescent="0.25">
      <c r="D58" s="8">
        <f>0.04-0.04</f>
        <v>0</v>
      </c>
      <c r="E58" s="12" t="s">
        <v>139</v>
      </c>
      <c r="F58" s="5"/>
    </row>
    <row r="59" spans="4:6" x14ac:dyDescent="0.25">
      <c r="D59" s="8">
        <f>0.0605+0.09-0.08-0.02-0.05</f>
        <v>4.9999999999998657E-4</v>
      </c>
      <c r="E59" s="5" t="s">
        <v>109</v>
      </c>
      <c r="F59" s="5" t="s">
        <v>4</v>
      </c>
    </row>
    <row r="60" spans="4:6" x14ac:dyDescent="0.25">
      <c r="D60" s="3" t="s">
        <v>4</v>
      </c>
      <c r="E60" s="3" t="s">
        <v>4</v>
      </c>
      <c r="F60" s="3" t="s">
        <v>85</v>
      </c>
    </row>
    <row r="61" spans="4:6" x14ac:dyDescent="0.25">
      <c r="D61" s="8">
        <v>19.858383226533178</v>
      </c>
      <c r="E61" s="5" t="s">
        <v>111</v>
      </c>
      <c r="F61" s="5" t="s">
        <v>4</v>
      </c>
    </row>
    <row r="62" spans="4:6" x14ac:dyDescent="0.25">
      <c r="D62" s="8">
        <v>15.894410108191236</v>
      </c>
      <c r="E62" s="5" t="s">
        <v>112</v>
      </c>
      <c r="F62" s="5" t="s">
        <v>4</v>
      </c>
    </row>
    <row r="63" spans="4:6" x14ac:dyDescent="0.25">
      <c r="D63" s="8">
        <v>1.5932007182709587</v>
      </c>
      <c r="E63" s="5" t="s">
        <v>113</v>
      </c>
      <c r="F63" s="5"/>
    </row>
    <row r="64" spans="4:6" x14ac:dyDescent="0.25">
      <c r="D64" s="8">
        <v>2.6817629781452057</v>
      </c>
      <c r="E64" s="5" t="s">
        <v>135</v>
      </c>
      <c r="F64" s="5"/>
    </row>
    <row r="65" spans="4:6" x14ac:dyDescent="0.25">
      <c r="D65" s="8">
        <v>5.623434127512164</v>
      </c>
      <c r="E65" s="5" t="s">
        <v>114</v>
      </c>
      <c r="F65" s="5"/>
    </row>
    <row r="66" spans="4:6" x14ac:dyDescent="0.25">
      <c r="D66" s="8">
        <v>10.13798800528008</v>
      </c>
      <c r="E66" s="5" t="s">
        <v>115</v>
      </c>
      <c r="F66" s="5"/>
    </row>
    <row r="67" spans="4:6" x14ac:dyDescent="0.25">
      <c r="D67" s="8">
        <v>10.736664555050739</v>
      </c>
      <c r="E67" s="5" t="s">
        <v>86</v>
      </c>
      <c r="F67" s="5"/>
    </row>
    <row r="68" spans="4:6" x14ac:dyDescent="0.25">
      <c r="D68" s="8">
        <v>2.2024493170794526</v>
      </c>
      <c r="E68" s="5" t="s">
        <v>116</v>
      </c>
      <c r="F68" s="5"/>
    </row>
    <row r="69" spans="4:6" x14ac:dyDescent="0.25">
      <c r="D69" s="8">
        <v>3.0058339056710137</v>
      </c>
      <c r="E69" s="5" t="s">
        <v>117</v>
      </c>
      <c r="F69" s="5"/>
    </row>
    <row r="70" spans="4:6" x14ac:dyDescent="0.25">
      <c r="D70" s="8">
        <v>1.4332826472263007</v>
      </c>
      <c r="E70" s="5" t="s">
        <v>118</v>
      </c>
      <c r="F70" s="5"/>
    </row>
    <row r="71" spans="4:6" x14ac:dyDescent="0.25">
      <c r="D71" s="8">
        <v>2.2828021938931249</v>
      </c>
      <c r="E71" s="5" t="s">
        <v>119</v>
      </c>
      <c r="F71" s="5"/>
    </row>
    <row r="72" spans="4:6" x14ac:dyDescent="0.25">
      <c r="D72" s="8">
        <v>6.0995233135595344</v>
      </c>
      <c r="E72" s="5" t="s">
        <v>120</v>
      </c>
      <c r="F72" s="5"/>
    </row>
    <row r="73" spans="4:6" x14ac:dyDescent="0.25">
      <c r="D73" s="8">
        <v>4.7304097693532876</v>
      </c>
      <c r="E73" s="5" t="s">
        <v>121</v>
      </c>
      <c r="F73" s="5"/>
    </row>
    <row r="74" spans="4:6" x14ac:dyDescent="0.25">
      <c r="D74" s="8">
        <v>9.6683739087487393</v>
      </c>
      <c r="E74" s="5" t="s">
        <v>122</v>
      </c>
      <c r="F74" s="5"/>
    </row>
    <row r="75" spans="4:6" x14ac:dyDescent="0.25">
      <c r="D75" s="8">
        <v>2.5798076120883837</v>
      </c>
      <c r="E75" s="5" t="s">
        <v>123</v>
      </c>
      <c r="F75" s="5"/>
    </row>
    <row r="76" spans="4:6" x14ac:dyDescent="0.25">
      <c r="D76" s="8">
        <v>11.652170814445999</v>
      </c>
      <c r="E76" s="5" t="s">
        <v>136</v>
      </c>
      <c r="F76" s="5"/>
    </row>
    <row r="77" spans="4:6" x14ac:dyDescent="0.25">
      <c r="D77" s="8">
        <v>2.3703644740734244</v>
      </c>
      <c r="E77" s="5" t="s">
        <v>125</v>
      </c>
      <c r="F77" s="5"/>
    </row>
    <row r="78" spans="4:6" x14ac:dyDescent="0.25">
      <c r="D78" s="8">
        <v>7.8248172306238644</v>
      </c>
      <c r="E78" s="5" t="s">
        <v>126</v>
      </c>
      <c r="F78" s="5"/>
    </row>
    <row r="79" spans="4:6" x14ac:dyDescent="0.25">
      <c r="D79" s="8">
        <v>12.759281386450606</v>
      </c>
      <c r="E79" s="5" t="s">
        <v>129</v>
      </c>
      <c r="F79" s="5"/>
    </row>
    <row r="80" spans="4:6" x14ac:dyDescent="0.25">
      <c r="D80" s="8">
        <v>0.3477659349807124</v>
      </c>
      <c r="E80" s="5" t="s">
        <v>130</v>
      </c>
      <c r="F80" s="5"/>
    </row>
    <row r="81" spans="4:8" x14ac:dyDescent="0.25">
      <c r="D81" s="8">
        <v>3.3952144576536991</v>
      </c>
      <c r="E81" s="5" t="s">
        <v>131</v>
      </c>
      <c r="F81" s="5"/>
    </row>
    <row r="82" spans="4:8" x14ac:dyDescent="0.25">
      <c r="D82" s="8">
        <v>1.3949170069216434</v>
      </c>
      <c r="E82" s="5" t="s">
        <v>132</v>
      </c>
      <c r="F82" s="5"/>
    </row>
    <row r="83" spans="4:8" x14ac:dyDescent="0.25">
      <c r="D83" s="6">
        <f>SUM(D55:D82)</f>
        <v>142.97835769175336</v>
      </c>
      <c r="E83" s="2" t="s">
        <v>4</v>
      </c>
      <c r="F83" s="9" t="s">
        <v>104</v>
      </c>
    </row>
    <row r="84" spans="4:8" x14ac:dyDescent="0.25">
      <c r="D84" s="6">
        <f>D83+D51+D35</f>
        <v>1000.9524420848626</v>
      </c>
      <c r="E84" s="2" t="s">
        <v>4</v>
      </c>
      <c r="F84" s="2" t="s">
        <v>87</v>
      </c>
    </row>
    <row r="85" spans="4:8" x14ac:dyDescent="0.25">
      <c r="D85" s="6">
        <f>+'נספח 1 '!M46</f>
        <v>588101.4757500001</v>
      </c>
      <c r="E85" s="2" t="s">
        <v>4</v>
      </c>
      <c r="F85" s="2" t="s">
        <v>88</v>
      </c>
    </row>
    <row r="89" spans="4:8" x14ac:dyDescent="0.25">
      <c r="E89" s="7" t="s">
        <v>4</v>
      </c>
      <c r="F89" s="7" t="s">
        <v>45</v>
      </c>
      <c r="H89" s="7" t="s">
        <v>46</v>
      </c>
    </row>
  </sheetData>
  <conditionalFormatting sqref="J39:J42">
    <cfRule type="duplicateValues" dxfId="4" priority="5"/>
  </conditionalFormatting>
  <conditionalFormatting sqref="P39:Q39">
    <cfRule type="duplicateValues" dxfId="3" priority="4"/>
  </conditionalFormatting>
  <conditionalFormatting sqref="P39">
    <cfRule type="duplicateValues" dxfId="2" priority="3"/>
  </conditionalFormatting>
  <conditionalFormatting sqref="P39:P43">
    <cfRule type="duplicateValues" dxfId="1" priority="2"/>
  </conditionalFormatting>
  <conditionalFormatting sqref="K4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</vt:lpstr>
      <vt:lpstr>נספח 2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2021-05-18T10:59:00Z</dcterms:created>
  <dcterms:modified xsi:type="dcterms:W3CDTF">2022-03-31T05:49:24Z</dcterms:modified>
</cp:coreProperties>
</file>